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8655"/>
  </bookViews>
  <sheets>
    <sheet name="2024 İP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3" i="12" l="1"/>
  <c r="AB53" i="12"/>
  <c r="Q53" i="12"/>
  <c r="K53" i="12"/>
  <c r="L53" i="12"/>
  <c r="M53" i="12"/>
  <c r="J53" i="12"/>
  <c r="O52" i="12"/>
  <c r="Q52" i="12"/>
  <c r="AC53" i="12" l="1"/>
  <c r="AC51" i="12"/>
  <c r="AC46" i="12"/>
  <c r="AC43" i="12"/>
  <c r="AC42" i="12"/>
  <c r="AC38" i="12"/>
  <c r="AB43" i="12"/>
  <c r="V43" i="12"/>
  <c r="AC34" i="12"/>
  <c r="AB34" i="12"/>
  <c r="V34" i="12"/>
  <c r="AB33" i="12"/>
  <c r="V33" i="12"/>
  <c r="AC30" i="12"/>
  <c r="AC27" i="12" l="1"/>
  <c r="AC23" i="12"/>
  <c r="V23" i="12"/>
  <c r="AB23" i="12"/>
  <c r="AC16" i="12" l="1"/>
  <c r="AC19" i="12"/>
  <c r="AC21" i="12"/>
  <c r="AC22" i="12"/>
  <c r="AC12" i="12"/>
  <c r="AC13" i="12"/>
  <c r="AC14" i="12"/>
  <c r="AC11" i="12"/>
  <c r="N53" i="12"/>
  <c r="Q51" i="12"/>
  <c r="O47" i="12"/>
  <c r="O48" i="12"/>
  <c r="O49" i="12"/>
  <c r="O50" i="12"/>
  <c r="Q47" i="12"/>
  <c r="Q48" i="12"/>
  <c r="Q49" i="12"/>
  <c r="Q50" i="12"/>
  <c r="Q46" i="12"/>
  <c r="N43" i="12"/>
  <c r="K43" i="12"/>
  <c r="L43" i="12"/>
  <c r="M43" i="12"/>
  <c r="J43" i="12"/>
  <c r="Q39" i="12"/>
  <c r="Q38" i="12"/>
  <c r="Q32" i="12" l="1"/>
  <c r="K33" i="12"/>
  <c r="L33" i="12"/>
  <c r="M33" i="12"/>
  <c r="J33" i="12"/>
  <c r="N17" i="12"/>
  <c r="Q17" i="12" s="1"/>
  <c r="N18" i="12"/>
  <c r="Q15" i="12"/>
  <c r="N15" i="12"/>
  <c r="K23" i="12" l="1"/>
  <c r="L23" i="12"/>
  <c r="M23" i="12"/>
  <c r="J23" i="12"/>
  <c r="N11" i="12"/>
  <c r="Q11" i="12" s="1"/>
  <c r="Q20" i="12"/>
  <c r="N14" i="12"/>
  <c r="L27" i="12"/>
  <c r="M27" i="12"/>
  <c r="K27" i="12"/>
  <c r="J27" i="12"/>
  <c r="J34" i="12" s="1"/>
  <c r="N22" i="12"/>
  <c r="Q22" i="12" s="1"/>
  <c r="N12" i="12"/>
  <c r="Q12" i="12" s="1"/>
  <c r="N13" i="12"/>
  <c r="AC26" i="12"/>
  <c r="W26" i="12"/>
  <c r="N26" i="12"/>
  <c r="Q26" i="12" s="1"/>
  <c r="AC25" i="12"/>
  <c r="N25" i="12"/>
  <c r="O12" i="12" l="1"/>
  <c r="O25" i="12"/>
  <c r="Q25" i="12"/>
  <c r="Q27" i="12" s="1"/>
  <c r="O13" i="12"/>
  <c r="Q13" i="12"/>
  <c r="O14" i="12"/>
  <c r="Q14" i="12"/>
  <c r="N27" i="12"/>
  <c r="O11" i="12"/>
  <c r="M34" i="12"/>
  <c r="O26" i="12"/>
  <c r="K34" i="12"/>
  <c r="L34" i="12"/>
  <c r="Y53" i="12"/>
  <c r="Y54" i="12" s="1"/>
  <c r="Y55" i="12" s="1"/>
  <c r="Z53" i="12"/>
  <c r="Z54" i="12" s="1"/>
  <c r="Z55" i="12" s="1"/>
  <c r="AA53" i="12"/>
  <c r="AA54" i="12" s="1"/>
  <c r="AA55" i="12" s="1"/>
  <c r="AB54" i="12"/>
  <c r="AB55" i="12" s="1"/>
  <c r="AC39" i="12"/>
  <c r="W17" i="12"/>
  <c r="W18" i="12"/>
  <c r="W21" i="12"/>
  <c r="W31" i="12"/>
  <c r="W39" i="12"/>
  <c r="W40" i="12"/>
  <c r="W41" i="12"/>
  <c r="S53" i="12"/>
  <c r="S54" i="12" s="1"/>
  <c r="S55" i="12" s="1"/>
  <c r="T53" i="12"/>
  <c r="T54" i="12" s="1"/>
  <c r="T55" i="12" s="1"/>
  <c r="U53" i="12"/>
  <c r="U54" i="12" s="1"/>
  <c r="U55" i="12" s="1"/>
  <c r="V54" i="12"/>
  <c r="V55" i="12" s="1"/>
  <c r="AC41" i="12"/>
  <c r="AC40" i="12"/>
  <c r="AC31" i="12"/>
  <c r="N21" i="12"/>
  <c r="O51" i="12"/>
  <c r="O46" i="12"/>
  <c r="O53" i="12" s="1"/>
  <c r="J54" i="12"/>
  <c r="N39" i="12"/>
  <c r="O39" i="12" s="1"/>
  <c r="O38" i="12"/>
  <c r="N31" i="12"/>
  <c r="O17" i="12"/>
  <c r="N16" i="12"/>
  <c r="AC55" i="12" l="1"/>
  <c r="Q23" i="12"/>
  <c r="O41" i="12"/>
  <c r="Q41" i="12"/>
  <c r="O42" i="12"/>
  <c r="O43" i="12" s="1"/>
  <c r="Q42" i="12"/>
  <c r="O40" i="12"/>
  <c r="Q40" i="12"/>
  <c r="O31" i="12"/>
  <c r="Q31" i="12"/>
  <c r="Q30" i="12"/>
  <c r="N33" i="12"/>
  <c r="N34" i="12" s="1"/>
  <c r="O21" i="12"/>
  <c r="Q21" i="12"/>
  <c r="O16" i="12"/>
  <c r="Q16" i="12"/>
  <c r="O27" i="12"/>
  <c r="O18" i="12"/>
  <c r="Q18" i="12"/>
  <c r="O19" i="12"/>
  <c r="Q19" i="12"/>
  <c r="O15" i="12"/>
  <c r="N23" i="12"/>
  <c r="O30" i="12"/>
  <c r="O33" i="12" s="1"/>
  <c r="M54" i="12"/>
  <c r="K54" i="12"/>
  <c r="L54" i="12"/>
  <c r="AC33" i="12"/>
  <c r="W33" i="12"/>
  <c r="W43" i="12"/>
  <c r="Q43" i="12" l="1"/>
  <c r="Q33" i="12"/>
  <c r="Q34" i="12" s="1"/>
  <c r="O23" i="12"/>
  <c r="O34" i="12" s="1"/>
  <c r="O54" i="12"/>
  <c r="M55" i="12"/>
  <c r="P27" i="12"/>
  <c r="K55" i="12"/>
  <c r="L55" i="12"/>
  <c r="J55" i="12"/>
  <c r="P53" i="12"/>
  <c r="N54" i="12"/>
  <c r="P23" i="12"/>
  <c r="O55" i="12" l="1"/>
  <c r="N55" i="12"/>
  <c r="W55" i="12"/>
  <c r="P43" i="12"/>
  <c r="P54" i="12" s="1"/>
  <c r="Q54" i="12"/>
  <c r="Q55" i="12" l="1"/>
  <c r="P55" i="12"/>
</calcChain>
</file>

<file path=xl/sharedStrings.xml><?xml version="1.0" encoding="utf-8"?>
<sst xmlns="http://schemas.openxmlformats.org/spreadsheetml/2006/main" count="234" uniqueCount="149">
  <si>
    <t>Performans Göstergesi</t>
  </si>
  <si>
    <t>YAPILACAK ÇALIŞMALAR</t>
  </si>
  <si>
    <t>Sorumlu</t>
  </si>
  <si>
    <t>Hedefler</t>
  </si>
  <si>
    <t>Faaliyetler (Proje, Toplantı, Etkinlik, Raporlama)</t>
  </si>
  <si>
    <t>GG Sorumlusu ve Periyot</t>
  </si>
  <si>
    <t>Yönetim Kurulu</t>
  </si>
  <si>
    <t>Planlanan Maaliyet (TL)</t>
  </si>
  <si>
    <t>Gerçekleşen Maaliyet ( TL)</t>
  </si>
  <si>
    <t>Sayfa No: A</t>
  </si>
  <si>
    <t>Oran</t>
  </si>
  <si>
    <t>Gerçekleşme Oranı</t>
  </si>
  <si>
    <t>TOPLAM BÜTÇE</t>
  </si>
  <si>
    <t>BÜTÇE KALEMLERİ</t>
  </si>
  <si>
    <t>Uygulama Yılı</t>
  </si>
  <si>
    <t xml:space="preserve">STRATEJİ GELİŞTİRME ALANI 1: </t>
  </si>
  <si>
    <t xml:space="preserve">Hedef Değer </t>
  </si>
  <si>
    <t>Hedef Birim</t>
  </si>
  <si>
    <t xml:space="preserve">STRATEJİ GELİŞTİRME ALANI 2: </t>
  </si>
  <si>
    <t>Genel Sekreterlik</t>
  </si>
  <si>
    <t>Bilgi İşlem Sorumlusu</t>
  </si>
  <si>
    <t>AİK 
Üç Ayda Bir</t>
  </si>
  <si>
    <t>YILSONU</t>
  </si>
  <si>
    <t>Straetji Geliştirme Alanı 1: 
BAŞARI ORANI</t>
  </si>
  <si>
    <t>Straetji Geliştirme Alanı 2: 
BAŞARI ORANI</t>
  </si>
  <si>
    <t>Sayı</t>
  </si>
  <si>
    <t>Stratejik Yönetim 
BAŞARI ORANI</t>
  </si>
  <si>
    <t>Revizyon Tarihi: 00</t>
  </si>
  <si>
    <t>Revizyon No: 00</t>
  </si>
  <si>
    <t>1. 
Çeyrek</t>
  </si>
  <si>
    <t>2. 
Çeyrek</t>
  </si>
  <si>
    <t>3. 
Çeyrek</t>
  </si>
  <si>
    <t>4. 
Çeyrek</t>
  </si>
  <si>
    <t>Üye Hizmetleri ve Kurumsal İşbirliği</t>
  </si>
  <si>
    <t>Tarım ve Hayvancılık Sektörünü Desteklemek</t>
  </si>
  <si>
    <t>Eğitim Etkinlik Değerleri</t>
  </si>
  <si>
    <t>Basın Yayın Organizasyon Sorumlusu</t>
  </si>
  <si>
    <t>Canlı Hayvan Pazarının giriş sayılarının artırılması için tanıtım çalışmaları yapmak.</t>
  </si>
  <si>
    <t>Hayvan Pazarı Girişlerinde Artış Oranı</t>
  </si>
  <si>
    <t>Planlı Tanıtım Faaliyetleri Uygulama Oranı</t>
  </si>
  <si>
    <t>Canlı Hayvan Pazarı Sorumlusu</t>
  </si>
  <si>
    <t>Kurumsal Gelişim</t>
  </si>
  <si>
    <t>İnsan Kaynaklarımızın Yetkinliğini Sürekli Geliştirmek</t>
  </si>
  <si>
    <t>İnsan Kaynaklarımızın Mevcut ve Değişen Yasal Şartlar ile Hizmet Kalitesi ve Altyapısına ilişkin Eğitim ve Uyumluluk Çalışmalarını Yürütmek</t>
  </si>
  <si>
    <t>Kurum içi Eğitim (Yönetici, Personel) Planlarına Uygunluk Oranı</t>
  </si>
  <si>
    <t>İnsan Kaynaklarının Kişisel Gelişim ve Yeteneklerinin Geliştirilmesine Yönelik Eğitim İhtiyaçlarını Karşılamak</t>
  </si>
  <si>
    <t xml:space="preserve">İnsan Kaynaklarımızın arasında Dayanışmanın Artırılması için Sosyal, Sportif ve Sanatsal Faaliyetler Planlamak ve Organize Etmek </t>
  </si>
  <si>
    <t>Hizmet Altyapımızı Sürekli Geliştirmek</t>
  </si>
  <si>
    <t>Mali destek değeri / Yıl</t>
  </si>
  <si>
    <t>Yönetim Kurulu
Genel Sekreterlik</t>
  </si>
  <si>
    <t>Acil Durum Planı
Acil Durum Eğitimleri
Acil Durum Tatbikatları</t>
  </si>
  <si>
    <t>İlk Yayın Tarihi: 16.12.2020</t>
  </si>
  <si>
    <t xml:space="preserve">Bölge Oda Borsa Toplantıları </t>
  </si>
  <si>
    <t>Bölge ve Sektörlerin Temsilinde Bölge Oda ve Borsaları ile İşbirliği Yapmak</t>
  </si>
  <si>
    <t>Toplantı Katılımları 
(Eğitim-Seminerler
Fuar-İş Gezileri
Toplantı-Çalıştaylar ve
Diğer Organizasyonlar)</t>
  </si>
  <si>
    <t>2024 İŞ PLANI</t>
  </si>
  <si>
    <t>Bilgi İşlem Sorumlusu
Canlı Hayvan Pazarı Sor.
Tescil Memuru</t>
  </si>
  <si>
    <t>Doküman Kodu:  GTB-İP-2024-1</t>
  </si>
  <si>
    <t>Hedef 1.1.Borsa Arazisine Zirai Ürün Depoları Yapmak</t>
  </si>
  <si>
    <t>Zemin Etütü ve Sondaj</t>
  </si>
  <si>
    <t>Taslak Proje Çizimi</t>
  </si>
  <si>
    <t>Statik Proje Çizimi</t>
  </si>
  <si>
    <t>İnşaat Ruhsatı Almak</t>
  </si>
  <si>
    <t>Genel Sekreterlik 
Yönetim Kurulu</t>
  </si>
  <si>
    <t>Etüt ve Sondaj çalışmasının yapılmış olması</t>
  </si>
  <si>
    <t>Taslak projenin çizilmiş olması</t>
  </si>
  <si>
    <t>Statik projenin çizilmiş olması</t>
  </si>
  <si>
    <t>Belediyeden inşaat ruhsatının alınmış olması</t>
  </si>
  <si>
    <t>sayı</t>
  </si>
  <si>
    <t xml:space="preserve">
2024</t>
  </si>
  <si>
    <t>Bakanlıklar, TOBB ve diğer resmi kurumlardan tarım ve hayvancılıkla ilgili gelen Destek ve Teşvik konulu program, proje vb. haberleri üyelerimizle paylaşmak</t>
  </si>
  <si>
    <t>WEB sitesinde yapılan paylaşım sayısı</t>
  </si>
  <si>
    <t>Gerektiğinde Bilgilendirme Toplantıları yapmak</t>
  </si>
  <si>
    <t>Toplantı Sayısı</t>
  </si>
  <si>
    <t>Hedef 1.5 Gönen'e (Jeotermal Kaynaklı Sera) Organize Sanayi Bölgesi Kazandırmak</t>
  </si>
  <si>
    <t>OSB çalışmalarına maddi destek vermek</t>
  </si>
  <si>
    <t>Müteşebbis Heyet Toplantılarına katılmak</t>
  </si>
  <si>
    <t>Gerektiğinde Lobicilik ve Tanıtım Faaliyetleri yapmak</t>
  </si>
  <si>
    <t>Lobicilik/Tanıtım Faaliyeti sayısı</t>
  </si>
  <si>
    <t>Stratejik Amaç: 1</t>
  </si>
  <si>
    <t>Stratejik Amaç: 4</t>
  </si>
  <si>
    <t>Stratejik Amaç: 5</t>
  </si>
  <si>
    <t>Stratejik Amaç: 3</t>
  </si>
  <si>
    <t>Üye Odaklı Çalışmak</t>
  </si>
  <si>
    <t>Stratejik Amaç: 2</t>
  </si>
  <si>
    <t>Balıkesir Oda ve Borsalarının Yürüttüğü Çalışmalara  Destek Vermek
'Üyelerimizi İlgilendiren Organizasyonlar için Ortak Hareket etme Kültürü Oluşturmak</t>
  </si>
  <si>
    <t>Hedef 1.6 Gönen'de Tarım ve Hayvancılık Fuarı düzenlenmesine katkıda bulunmak</t>
  </si>
  <si>
    <t>Tarım ve Hayvancılık fuarının gerçekleşmesi,
Fuarda stant açmak, ikram yapmak, fuar prodüksiyonu, tanıtım ve  çeşitli etkinlikler</t>
  </si>
  <si>
    <t>Fuar düzenlenlemesi için çalışmalar yapmak</t>
  </si>
  <si>
    <t>Stratejik Amaç: 2
BAŞARI ORANI</t>
  </si>
  <si>
    <t xml:space="preserve">
Gönen TO ve Bölge Oda/Borsaları ile Ortak Çalışma</t>
  </si>
  <si>
    <t>Hedef 2.1 Ortak Çıkarlarda İşbirliğini ve Dayanışmayı Sağlamak</t>
  </si>
  <si>
    <t>Hedef 3.1 Üyelerimizin ve Toplumumuzun İhtiyaçlarına bağlı yatırımları tamamlamak ve hizmete sunmak</t>
  </si>
  <si>
    <t>Hedef 3.2 Üyelerimiz ile iletişimimizi güçlendirmek ve sorunların çözümünde çözüm grupları ile iş birliğimizi artırmak</t>
  </si>
  <si>
    <t>Hedef 4.1 Çalışanlarımızın Yetkinlik ve Dayanışma Kültürünü Güçlendirerek Hizmet Etkinliğimizi Artırmak</t>
  </si>
  <si>
    <t>Stratejik Amaç: 4
BAŞARI ORANI</t>
  </si>
  <si>
    <t>Hedef 5.1 Elektronik Hizmet ve İletişim Altyapısında üye ihtiyaçlarına bağlı yatırımları tamamlamak ve sürdürmek</t>
  </si>
  <si>
    <t>Hedef 5.2 Kurumumuzun Acil Durumlara Sürekli Hazır Olmasını Sağlamak</t>
  </si>
  <si>
    <t>Kurumumuzun Acil Durumlara Hazır Olması için;
• Pandemi (salgın hastalıklar), 
• Doğal afet, 
• Acil Durum Planlarının olmasını sağlamak, eğitim ve tatbikatlar düzenlemek</t>
  </si>
  <si>
    <t>Stratejik Amaç: 5
BAŞARI ORANI</t>
  </si>
  <si>
    <t>ELÜS Piyasası Aracı Kurumlara ortak olmak, faaliyetleri yürütmek</t>
  </si>
  <si>
    <t>Aracı Kuruma üye kaydetmek</t>
  </si>
  <si>
    <t>İstişare toplantıları, yemekli organizasyon, üye ziyaretleri, üye beklenti-ihtiyaç ve memuniyet anketleri düzenlemek</t>
  </si>
  <si>
    <t>Etkinlik Sayısı</t>
  </si>
  <si>
    <t>Stratejik Amaç: 3
BAŞARI ORANI</t>
  </si>
  <si>
    <t xml:space="preserve"> Hedef 1.3 Tarım ve Hayvancılık Sektörünü Destek ve Teşvikler Konusunda Bilgilendirmek</t>
  </si>
  <si>
    <t>Müteşebbis Heyet Üyeleri</t>
  </si>
  <si>
    <t>Genel Sekreterlik
Yönetim Kurulu</t>
  </si>
  <si>
    <t>OSB Personeli Oda Tahsisi ve Yemek Masrafları</t>
  </si>
  <si>
    <t>Tutar</t>
  </si>
  <si>
    <t>Tüm Personel
Genel Sekreterlik
Yönetim Kurulu</t>
  </si>
  <si>
    <t>Akreditasyon Sor.
Basın Yayın Organizasyon Sor.</t>
  </si>
  <si>
    <t>Akreditasyon Sor.
Genel Sekreterlik
Yönetim Kurulu</t>
  </si>
  <si>
    <t xml:space="preserve">Faaliyet Sayısı </t>
  </si>
  <si>
    <t>Web Sitesinde günlük, haftalık, aylık ve yıllık bültenleri, istatistikleri paylaşmak</t>
  </si>
  <si>
    <t>Paylaşılan bülten sayısı</t>
  </si>
  <si>
    <t>günlük
haftalık
aylık
yıllık</t>
  </si>
  <si>
    <t>Web Sitesinde İlgili kurul üyelerinin görebileceği şekilde YK ve Meclis Kararlarını paylaşmak</t>
  </si>
  <si>
    <t>Paylaşılan Karar sayısı</t>
  </si>
  <si>
    <t>YK
Meclis</t>
  </si>
  <si>
    <t>Kaydedilen Üye Sayısı</t>
  </si>
  <si>
    <t>WEB Sitesinde TOBB Haftalık Ekonomi bültenleri ve Ekonomik veriler ile ilgili paylaşımlar yapmak</t>
  </si>
  <si>
    <t>Paylaşılan haftalık ekonomi bülteni ve Ekonomik Veri Sayısı</t>
  </si>
  <si>
    <t>Akreditasyon Sor.</t>
  </si>
  <si>
    <t>Acil Durum Planı
Eğitim Sayısı</t>
  </si>
  <si>
    <t>275.000,00-TL</t>
  </si>
  <si>
    <t>Stratejik Amaç: 1
BAŞARI ORANI</t>
  </si>
  <si>
    <t>TOPLAM
Gerçekleşen</t>
  </si>
  <si>
    <t>TOPLAM PERFORMANS</t>
  </si>
  <si>
    <t>ARİTMATİK ORTALAMA</t>
  </si>
  <si>
    <t>TOPLAM PUAN
AĞIRLIĞI</t>
  </si>
  <si>
    <t>793.03.005</t>
  </si>
  <si>
    <t>GERÇEKLEŞME % Sİ</t>
  </si>
  <si>
    <t>793.01.016</t>
  </si>
  <si>
    <t>-</t>
  </si>
  <si>
    <t>794.05.002</t>
  </si>
  <si>
    <t>Gerektiğinde Lobicilik Faaliyetleri yapmak</t>
  </si>
  <si>
    <t>Lobicilik Faaliyeti Sayısı</t>
  </si>
  <si>
    <t>İlçemizdeki Kamu Kurum ve Kuruluşlarına Sosyal Yardımlar Yapmak</t>
  </si>
  <si>
    <t>Yapılan Yardım Tutarı</t>
  </si>
  <si>
    <t>794.07.006 , 794.07.008</t>
  </si>
  <si>
    <t>794.05.003 , 794.03.002</t>
  </si>
  <si>
    <t>793.01.011</t>
  </si>
  <si>
    <t>793.01.025</t>
  </si>
  <si>
    <t>Hizmet Binası ile ilgili Altyapı çalışmaları yapmak</t>
  </si>
  <si>
    <t>Harcanan Tutar</t>
  </si>
  <si>
    <t xml:space="preserve">Genel Sekreterlik
</t>
  </si>
  <si>
    <t>793.01.008, 793.01.012, 793.01.025, 793.01.030, 793.03.004</t>
  </si>
  <si>
    <t>Hedef 5.3 Hizmet Altyapısını iyileştirmek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</si>
</sst>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C000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11"/>
      <color theme="0"/>
      <name val="Times New Roman"/>
      <family val="1"/>
      <charset val="162"/>
    </font>
    <font>
      <sz val="14"/>
      <color theme="0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0" tint="-4.9989318521683403E-2"/>
      <name val="Times New Roman"/>
      <family val="1"/>
      <charset val="162"/>
    </font>
    <font>
      <b/>
      <sz val="14"/>
      <color theme="0" tint="-4.9989318521683403E-2"/>
      <name val="Times New Roman"/>
      <family val="1"/>
      <charset val="162"/>
    </font>
    <font>
      <sz val="12"/>
      <color theme="0" tint="-4.9989318521683403E-2"/>
      <name val="Times New Roman"/>
      <family val="1"/>
      <charset val="162"/>
    </font>
    <font>
      <sz val="9"/>
      <color theme="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0" fontId="25" fillId="7" borderId="0" xfId="0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6" borderId="3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" fontId="15" fillId="0" borderId="1" xfId="0" quotePrefix="1" applyNumberFormat="1" applyFont="1" applyBorder="1" applyAlignment="1">
      <alignment horizontal="center" vertical="center" wrapText="1"/>
    </xf>
    <xf numFmtId="1" fontId="15" fillId="0" borderId="1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/>
    </xf>
    <xf numFmtId="0" fontId="24" fillId="7" borderId="0" xfId="0" applyFont="1" applyFill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" fontId="15" fillId="0" borderId="0" xfId="0" quotePrefix="1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1" fontId="15" fillId="0" borderId="3" xfId="0" quotePrefix="1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3" fillId="0" borderId="15" xfId="0" applyNumberFormat="1" applyFont="1" applyFill="1" applyBorder="1" applyAlignment="1">
      <alignment horizontal="center" vertic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9" borderId="1" xfId="0" applyNumberFormat="1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4" fontId="13" fillId="1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1" fontId="15" fillId="0" borderId="14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4" fontId="32" fillId="12" borderId="1" xfId="0" applyNumberFormat="1" applyFont="1" applyFill="1" applyBorder="1" applyAlignment="1">
      <alignment horizontal="center" vertical="center"/>
    </xf>
    <xf numFmtId="4" fontId="30" fillId="6" borderId="1" xfId="0" applyNumberFormat="1" applyFont="1" applyFill="1" applyBorder="1" applyAlignment="1">
      <alignment horizontal="center" vertical="center" wrapText="1"/>
    </xf>
    <xf numFmtId="4" fontId="30" fillId="7" borderId="1" xfId="0" applyNumberFormat="1" applyFont="1" applyFill="1" applyBorder="1" applyAlignment="1">
      <alignment horizontal="center" vertical="center" wrapText="1"/>
    </xf>
    <xf numFmtId="4" fontId="33" fillId="6" borderId="1" xfId="0" applyNumberFormat="1" applyFont="1" applyFill="1" applyBorder="1" applyAlignment="1">
      <alignment horizontal="center" vertical="center" wrapText="1"/>
    </xf>
    <xf numFmtId="0" fontId="35" fillId="6" borderId="0" xfId="0" applyFont="1" applyFill="1" applyAlignment="1">
      <alignment vertical="center"/>
    </xf>
    <xf numFmtId="1" fontId="15" fillId="13" borderId="1" xfId="0" applyNumberFormat="1" applyFont="1" applyFill="1" applyBorder="1" applyAlignment="1">
      <alignment horizontal="center" vertical="center" wrapText="1"/>
    </xf>
    <xf numFmtId="4" fontId="29" fillId="8" borderId="1" xfId="0" applyNumberFormat="1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24" fillId="7" borderId="0" xfId="0" applyNumberFormat="1" applyFont="1" applyFill="1" applyAlignment="1">
      <alignment vertical="center"/>
    </xf>
    <xf numFmtId="4" fontId="27" fillId="6" borderId="3" xfId="0" applyNumberFormat="1" applyFont="1" applyFill="1" applyBorder="1" applyAlignment="1">
      <alignment vertical="center"/>
    </xf>
    <xf numFmtId="4" fontId="9" fillId="6" borderId="4" xfId="0" applyNumberFormat="1" applyFont="1" applyFill="1" applyBorder="1" applyAlignment="1">
      <alignment vertical="center"/>
    </xf>
    <xf numFmtId="4" fontId="21" fillId="0" borderId="0" xfId="0" applyNumberFormat="1" applyFont="1" applyAlignment="1">
      <alignment horizontal="center" vertical="center"/>
    </xf>
    <xf numFmtId="4" fontId="38" fillId="7" borderId="1" xfId="0" applyNumberFormat="1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1" fontId="15" fillId="11" borderId="1" xfId="0" applyNumberFormat="1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4" fontId="33" fillId="7" borderId="12" xfId="0" applyNumberFormat="1" applyFont="1" applyFill="1" applyBorder="1" applyAlignment="1">
      <alignment horizontal="center" vertical="center" wrapText="1"/>
    </xf>
    <xf numFmtId="4" fontId="33" fillId="3" borderId="12" xfId="0" applyNumberFormat="1" applyFont="1" applyFill="1" applyBorder="1" applyAlignment="1">
      <alignment horizontal="center" vertical="center" wrapText="1"/>
    </xf>
    <xf numFmtId="4" fontId="30" fillId="7" borderId="12" xfId="0" applyNumberFormat="1" applyFont="1" applyFill="1" applyBorder="1" applyAlignment="1">
      <alignment horizontal="center" vertical="center" wrapText="1"/>
    </xf>
    <xf numFmtId="4" fontId="30" fillId="3" borderId="12" xfId="0" applyNumberFormat="1" applyFont="1" applyFill="1" applyBorder="1" applyAlignment="1">
      <alignment horizontal="center" vertical="center" wrapText="1"/>
    </xf>
    <xf numFmtId="4" fontId="28" fillId="2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4" fontId="15" fillId="1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vertical="center"/>
    </xf>
    <xf numFmtId="164" fontId="24" fillId="7" borderId="0" xfId="0" applyNumberFormat="1" applyFont="1" applyFill="1" applyAlignment="1">
      <alignment vertical="center"/>
    </xf>
    <xf numFmtId="164" fontId="36" fillId="2" borderId="1" xfId="0" applyNumberFormat="1" applyFont="1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30" fillId="3" borderId="12" xfId="0" applyNumberFormat="1" applyFont="1" applyFill="1" applyBorder="1" applyAlignment="1">
      <alignment horizontal="center" vertical="center" wrapText="1"/>
    </xf>
    <xf numFmtId="164" fontId="29" fillId="8" borderId="1" xfId="0" applyNumberFormat="1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64" fontId="24" fillId="7" borderId="0" xfId="0" applyNumberFormat="1" applyFont="1" applyFill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/>
    </xf>
    <xf numFmtId="164" fontId="38" fillId="7" borderId="1" xfId="0" applyNumberFormat="1" applyFont="1" applyFill="1" applyBorder="1" applyAlignment="1">
      <alignment horizontal="center" vertical="center" wrapText="1"/>
    </xf>
    <xf numFmtId="164" fontId="33" fillId="6" borderId="1" xfId="0" applyNumberFormat="1" applyFont="1" applyFill="1" applyBorder="1" applyAlignment="1">
      <alignment horizontal="center" vertical="center" wrapText="1"/>
    </xf>
    <xf numFmtId="164" fontId="32" fillId="12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64" fontId="34" fillId="3" borderId="12" xfId="0" applyNumberFormat="1" applyFont="1" applyFill="1" applyBorder="1" applyAlignment="1">
      <alignment horizontal="center" vertical="center" wrapText="1"/>
    </xf>
    <xf numFmtId="4" fontId="34" fillId="3" borderId="1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right" vertical="center" wrapText="1"/>
    </xf>
    <xf numFmtId="0" fontId="25" fillId="7" borderId="9" xfId="0" applyFont="1" applyFill="1" applyBorder="1" applyAlignment="1">
      <alignment horizontal="right" vertical="center" wrapText="1"/>
    </xf>
    <xf numFmtId="0" fontId="22" fillId="6" borderId="0" xfId="0" applyFont="1" applyFill="1" applyBorder="1" applyAlignment="1">
      <alignment horizontal="right" vertical="center" wrapText="1"/>
    </xf>
    <xf numFmtId="0" fontId="22" fillId="6" borderId="9" xfId="0" applyFont="1" applyFill="1" applyBorder="1" applyAlignment="1">
      <alignment horizontal="right" vertical="center" wrapText="1"/>
    </xf>
    <xf numFmtId="0" fontId="31" fillId="12" borderId="0" xfId="0" applyFont="1" applyFill="1" applyBorder="1" applyAlignment="1">
      <alignment horizontal="right" vertical="center" wrapText="1"/>
    </xf>
    <xf numFmtId="0" fontId="31" fillId="12" borderId="9" xfId="0" applyFont="1" applyFill="1" applyBorder="1" applyAlignment="1">
      <alignment horizontal="right" vertical="center" wrapText="1"/>
    </xf>
    <xf numFmtId="0" fontId="25" fillId="7" borderId="14" xfId="0" applyFont="1" applyFill="1" applyBorder="1" applyAlignment="1">
      <alignment horizontal="right" vertical="center" wrapText="1"/>
    </xf>
    <xf numFmtId="0" fontId="25" fillId="7" borderId="10" xfId="0" applyFont="1" applyFill="1" applyBorder="1" applyAlignment="1">
      <alignment horizontal="right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right" vertical="center" wrapText="1"/>
    </xf>
    <xf numFmtId="0" fontId="25" fillId="7" borderId="8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642256</xdr:colOff>
      <xdr:row>0</xdr:row>
      <xdr:rowOff>54428</xdr:rowOff>
    </xdr:from>
    <xdr:to>
      <xdr:col>1</xdr:col>
      <xdr:colOff>3921</xdr:colOff>
      <xdr:row>4</xdr:row>
      <xdr:rowOff>206827</xdr:rowOff>
    </xdr:to>
    <xdr:pic>
      <xdr:nvPicPr>
        <xdr:cNvPr id="2" name="Resim 1" descr="D:\Kurumlar\Gönen TB\Form ve Raporlar\gtb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6" y="54428"/>
          <a:ext cx="1186543" cy="1158239"/>
        </a:xfrm>
        <a:prstGeom prst="ellipse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6"/>
  <sheetViews>
    <sheetView tabSelected="1" topLeftCell="E52" zoomScale="85" zoomScaleNormal="85" workbookViewId="0">
      <selection activeCell="O56" sqref="O56"/>
    </sheetView>
  </sheetViews>
  <sheetFormatPr defaultRowHeight="15" x14ac:dyDescent="0.25"/>
  <cols>
    <col min="1" max="1" width="27.28515625" style="1" customWidth="1"/>
    <col min="2" max="2" width="9.7109375" customWidth="1"/>
    <col min="3" max="3" width="35.7109375" style="7" customWidth="1"/>
    <col min="4" max="4" width="22.7109375" customWidth="1"/>
    <col min="5" max="5" width="9.7109375" style="4" customWidth="1"/>
    <col min="6" max="6" width="8.140625" style="4" bestFit="1" customWidth="1"/>
    <col min="7" max="7" width="10.28515625" style="4" bestFit="1" customWidth="1"/>
    <col min="8" max="8" width="15.7109375" style="6" customWidth="1"/>
    <col min="9" max="9" width="14.7109375" customWidth="1"/>
    <col min="10" max="13" width="8.7109375" style="4" customWidth="1"/>
    <col min="14" max="15" width="10.7109375" style="4" customWidth="1"/>
    <col min="16" max="16" width="12.7109375" style="4" customWidth="1"/>
    <col min="17" max="17" width="15.28515625" style="4" bestFit="1" customWidth="1"/>
    <col min="18" max="18" width="2.7109375" style="4" customWidth="1"/>
    <col min="19" max="21" width="12.7109375" style="4" hidden="1" customWidth="1"/>
    <col min="22" max="22" width="15.140625" style="129" bestFit="1" customWidth="1"/>
    <col min="23" max="23" width="13.85546875" style="129" bestFit="1" customWidth="1"/>
    <col min="24" max="24" width="17" style="9" customWidth="1"/>
    <col min="25" max="25" width="12.7109375" style="4" hidden="1" customWidth="1"/>
    <col min="26" max="27" width="12.7109375" hidden="1" customWidth="1"/>
    <col min="28" max="28" width="15.140625" style="143" bestFit="1" customWidth="1"/>
    <col min="29" max="29" width="12.7109375" customWidth="1"/>
    <col min="30" max="31" width="9.140625" customWidth="1"/>
  </cols>
  <sheetData>
    <row r="1" spans="1:29" ht="20.100000000000001" customHeight="1" x14ac:dyDescent="0.25">
      <c r="A1" s="194"/>
      <c r="B1" s="195"/>
      <c r="C1" s="200" t="s">
        <v>55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2"/>
      <c r="Z1" s="206" t="s">
        <v>57</v>
      </c>
      <c r="AA1" s="207"/>
      <c r="AB1" s="207"/>
      <c r="AC1" s="208"/>
    </row>
    <row r="2" spans="1:29" ht="20.100000000000001" customHeight="1" x14ac:dyDescent="0.25">
      <c r="A2" s="196"/>
      <c r="B2" s="197"/>
      <c r="C2" s="200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2"/>
      <c r="Z2" s="209" t="s">
        <v>51</v>
      </c>
      <c r="AA2" s="207"/>
      <c r="AB2" s="207"/>
      <c r="AC2" s="208"/>
    </row>
    <row r="3" spans="1:29" ht="20.100000000000001" customHeight="1" x14ac:dyDescent="0.25">
      <c r="A3" s="196"/>
      <c r="B3" s="197"/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/>
      <c r="Z3" s="210" t="s">
        <v>27</v>
      </c>
      <c r="AA3" s="211"/>
      <c r="AB3" s="211"/>
      <c r="AC3" s="212"/>
    </row>
    <row r="4" spans="1:29" ht="20.100000000000001" customHeight="1" x14ac:dyDescent="0.25">
      <c r="A4" s="196"/>
      <c r="B4" s="197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2"/>
      <c r="Z4" s="210" t="s">
        <v>28</v>
      </c>
      <c r="AA4" s="211"/>
      <c r="AB4" s="211"/>
      <c r="AC4" s="212"/>
    </row>
    <row r="5" spans="1:29" ht="20.100000000000001" customHeight="1" x14ac:dyDescent="0.25">
      <c r="A5" s="198"/>
      <c r="B5" s="199"/>
      <c r="C5" s="20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1"/>
      <c r="S5" s="204"/>
      <c r="T5" s="204"/>
      <c r="U5" s="204"/>
      <c r="V5" s="204"/>
      <c r="W5" s="204"/>
      <c r="X5" s="204"/>
      <c r="Y5" s="205"/>
      <c r="Z5" s="213" t="s">
        <v>9</v>
      </c>
      <c r="AA5" s="207"/>
      <c r="AB5" s="207"/>
      <c r="AC5" s="208"/>
    </row>
    <row r="6" spans="1:29" ht="7.9" customHeight="1" x14ac:dyDescent="0.25">
      <c r="A6" s="10"/>
      <c r="B6" s="10"/>
      <c r="C6" s="11"/>
      <c r="D6" s="11"/>
      <c r="E6" s="11"/>
      <c r="F6" s="11"/>
      <c r="G6" s="11"/>
      <c r="H6" s="31"/>
      <c r="I6" s="11"/>
      <c r="J6" s="11"/>
      <c r="K6" s="11"/>
      <c r="L6" s="11"/>
      <c r="M6" s="11"/>
      <c r="N6" s="11"/>
      <c r="O6" s="11"/>
      <c r="P6" s="11"/>
      <c r="Q6" s="11"/>
      <c r="R6" s="49"/>
      <c r="S6" s="11"/>
      <c r="T6" s="11"/>
      <c r="U6" s="11"/>
      <c r="V6" s="119"/>
      <c r="W6" s="119"/>
      <c r="X6" s="25"/>
      <c r="Y6" s="11"/>
      <c r="Z6" s="98"/>
      <c r="AA6" s="98"/>
      <c r="AB6" s="142"/>
      <c r="AC6" s="98"/>
    </row>
    <row r="7" spans="1:29" s="8" customFormat="1" ht="44.25" customHeight="1" x14ac:dyDescent="0.25">
      <c r="A7" s="167" t="s">
        <v>1</v>
      </c>
      <c r="B7" s="167"/>
      <c r="C7" s="167"/>
      <c r="D7" s="214" t="s">
        <v>0</v>
      </c>
      <c r="E7" s="167" t="s">
        <v>17</v>
      </c>
      <c r="F7" s="167" t="s">
        <v>16</v>
      </c>
      <c r="G7" s="215" t="s">
        <v>127</v>
      </c>
      <c r="H7" s="214" t="s">
        <v>2</v>
      </c>
      <c r="I7" s="167" t="s">
        <v>5</v>
      </c>
      <c r="J7" s="168" t="s">
        <v>11</v>
      </c>
      <c r="K7" s="168"/>
      <c r="L7" s="168"/>
      <c r="M7" s="168"/>
      <c r="N7" s="169"/>
      <c r="O7" s="170" t="s">
        <v>130</v>
      </c>
      <c r="P7" s="172" t="s">
        <v>129</v>
      </c>
      <c r="Q7" s="174" t="s">
        <v>128</v>
      </c>
      <c r="R7" s="50"/>
      <c r="S7" s="149" t="s">
        <v>7</v>
      </c>
      <c r="T7" s="150"/>
      <c r="U7" s="150"/>
      <c r="V7" s="151"/>
      <c r="W7" s="160" t="s">
        <v>12</v>
      </c>
      <c r="X7" s="162" t="s">
        <v>13</v>
      </c>
      <c r="Y7" s="149" t="s">
        <v>8</v>
      </c>
      <c r="Z7" s="150"/>
      <c r="AA7" s="150"/>
      <c r="AB7" s="151"/>
      <c r="AC7" s="147" t="s">
        <v>132</v>
      </c>
    </row>
    <row r="8" spans="1:29" s="3" customFormat="1" ht="25.5" x14ac:dyDescent="0.2">
      <c r="A8" s="88" t="s">
        <v>3</v>
      </c>
      <c r="B8" s="99" t="s">
        <v>14</v>
      </c>
      <c r="C8" s="88" t="s">
        <v>4</v>
      </c>
      <c r="D8" s="214"/>
      <c r="E8" s="167"/>
      <c r="F8" s="167"/>
      <c r="G8" s="216"/>
      <c r="H8" s="214"/>
      <c r="I8" s="167"/>
      <c r="J8" s="164">
        <v>2024</v>
      </c>
      <c r="K8" s="165"/>
      <c r="L8" s="165"/>
      <c r="M8" s="166"/>
      <c r="N8" s="87" t="s">
        <v>22</v>
      </c>
      <c r="O8" s="171"/>
      <c r="P8" s="173"/>
      <c r="Q8" s="174"/>
      <c r="R8" s="50"/>
      <c r="S8" s="99">
        <v>2021</v>
      </c>
      <c r="T8" s="99">
        <v>2022</v>
      </c>
      <c r="U8" s="99">
        <v>2023</v>
      </c>
      <c r="V8" s="130">
        <v>2024</v>
      </c>
      <c r="W8" s="161"/>
      <c r="X8" s="163"/>
      <c r="Y8" s="99">
        <v>2021</v>
      </c>
      <c r="Z8" s="99">
        <v>2022</v>
      </c>
      <c r="AA8" s="99">
        <v>2023</v>
      </c>
      <c r="AB8" s="130">
        <v>2024</v>
      </c>
      <c r="AC8" s="148"/>
    </row>
    <row r="9" spans="1:29" s="7" customFormat="1" ht="30" customHeight="1" x14ac:dyDescent="0.25">
      <c r="A9" s="70" t="s">
        <v>15</v>
      </c>
      <c r="B9" s="70"/>
      <c r="C9" s="70" t="s">
        <v>33</v>
      </c>
      <c r="D9" s="19"/>
      <c r="E9" s="34"/>
      <c r="F9" s="34"/>
      <c r="G9" s="34"/>
      <c r="H9" s="32"/>
      <c r="I9" s="19"/>
      <c r="J9" s="85" t="s">
        <v>29</v>
      </c>
      <c r="K9" s="85" t="s">
        <v>30</v>
      </c>
      <c r="L9" s="85" t="s">
        <v>31</v>
      </c>
      <c r="M9" s="85" t="s">
        <v>32</v>
      </c>
      <c r="N9" s="19"/>
      <c r="O9" s="19"/>
      <c r="P9" s="19"/>
      <c r="Q9" s="19"/>
      <c r="R9" s="51"/>
      <c r="S9" s="19"/>
      <c r="T9" s="19"/>
      <c r="U9" s="19"/>
      <c r="V9" s="120"/>
      <c r="W9" s="120"/>
      <c r="X9" s="26"/>
      <c r="Y9" s="19"/>
      <c r="Z9" s="19"/>
      <c r="AA9" s="19"/>
      <c r="AB9" s="120"/>
      <c r="AC9" s="20"/>
    </row>
    <row r="10" spans="1:29" s="7" customFormat="1" ht="30" customHeight="1" x14ac:dyDescent="0.25">
      <c r="A10" s="22" t="s">
        <v>79</v>
      </c>
      <c r="B10" s="22" t="s">
        <v>34</v>
      </c>
      <c r="C10" s="22"/>
      <c r="D10" s="21"/>
      <c r="E10" s="35"/>
      <c r="F10" s="35"/>
      <c r="G10" s="35"/>
      <c r="H10" s="33"/>
      <c r="I10" s="21"/>
      <c r="J10" s="21"/>
      <c r="K10" s="21"/>
      <c r="L10" s="21"/>
      <c r="M10" s="21"/>
      <c r="N10" s="21"/>
      <c r="O10" s="21"/>
      <c r="P10" s="21"/>
      <c r="Q10" s="21"/>
      <c r="R10" s="52"/>
      <c r="S10" s="21"/>
      <c r="T10" s="21"/>
      <c r="U10" s="21"/>
      <c r="V10" s="121"/>
      <c r="W10" s="121"/>
      <c r="X10" s="21"/>
      <c r="Y10" s="21"/>
      <c r="Z10" s="21"/>
      <c r="AA10" s="21"/>
      <c r="AB10" s="121"/>
      <c r="AC10" s="21"/>
    </row>
    <row r="11" spans="1:29" s="3" customFormat="1" ht="49.9" customHeight="1" x14ac:dyDescent="0.2">
      <c r="A11" s="188" t="s">
        <v>58</v>
      </c>
      <c r="B11" s="189">
        <v>2024</v>
      </c>
      <c r="C11" s="28" t="s">
        <v>59</v>
      </c>
      <c r="D11" s="96" t="s">
        <v>64</v>
      </c>
      <c r="E11" s="24" t="s">
        <v>25</v>
      </c>
      <c r="F11" s="24">
        <v>1</v>
      </c>
      <c r="G11" s="71">
        <v>1</v>
      </c>
      <c r="H11" s="181" t="s">
        <v>63</v>
      </c>
      <c r="I11" s="175" t="s">
        <v>21</v>
      </c>
      <c r="J11" s="13">
        <v>0</v>
      </c>
      <c r="K11" s="13">
        <v>100</v>
      </c>
      <c r="L11" s="13">
        <v>0</v>
      </c>
      <c r="M11" s="13">
        <v>0</v>
      </c>
      <c r="N11" s="59">
        <f>SUM(J11:M11)</f>
        <v>100</v>
      </c>
      <c r="O11" s="56">
        <f>N11</f>
        <v>100</v>
      </c>
      <c r="P11" s="57"/>
      <c r="Q11" s="14">
        <f>N11</f>
        <v>100</v>
      </c>
      <c r="R11" s="53"/>
      <c r="S11" s="86"/>
      <c r="T11" s="24"/>
      <c r="U11" s="24"/>
      <c r="V11" s="131">
        <v>135000</v>
      </c>
      <c r="W11" s="122">
        <v>3577495</v>
      </c>
      <c r="X11" s="75" t="s">
        <v>131</v>
      </c>
      <c r="Y11" s="86"/>
      <c r="Z11" s="24"/>
      <c r="AA11" s="24"/>
      <c r="AB11" s="131">
        <v>132000</v>
      </c>
      <c r="AC11" s="76">
        <f>AB11/V11*100</f>
        <v>97.777777777777771</v>
      </c>
    </row>
    <row r="12" spans="1:29" s="3" customFormat="1" ht="49.9" customHeight="1" x14ac:dyDescent="0.2">
      <c r="A12" s="188"/>
      <c r="B12" s="190"/>
      <c r="C12" s="28" t="s">
        <v>60</v>
      </c>
      <c r="D12" s="100" t="s">
        <v>65</v>
      </c>
      <c r="E12" s="24" t="s">
        <v>68</v>
      </c>
      <c r="F12" s="24">
        <v>1</v>
      </c>
      <c r="G12" s="71">
        <v>1</v>
      </c>
      <c r="H12" s="188"/>
      <c r="I12" s="192"/>
      <c r="J12" s="13">
        <v>0</v>
      </c>
      <c r="K12" s="13">
        <v>100</v>
      </c>
      <c r="L12" s="13">
        <v>0</v>
      </c>
      <c r="M12" s="13">
        <v>0</v>
      </c>
      <c r="N12" s="59">
        <f t="shared" ref="N12:N14" si="0">SUM(J12:M12)</f>
        <v>100</v>
      </c>
      <c r="O12" s="56">
        <f t="shared" ref="O12:O14" si="1">N12</f>
        <v>100</v>
      </c>
      <c r="P12" s="57"/>
      <c r="Q12" s="14">
        <f t="shared" ref="Q12:Q22" si="2">N12</f>
        <v>100</v>
      </c>
      <c r="R12" s="53"/>
      <c r="S12" s="86"/>
      <c r="T12" s="24"/>
      <c r="U12" s="24"/>
      <c r="V12" s="131">
        <v>120000</v>
      </c>
      <c r="W12" s="122">
        <v>3577495</v>
      </c>
      <c r="X12" s="75" t="s">
        <v>131</v>
      </c>
      <c r="Y12" s="86"/>
      <c r="Z12" s="24"/>
      <c r="AA12" s="24"/>
      <c r="AB12" s="131">
        <v>60000</v>
      </c>
      <c r="AC12" s="76">
        <f t="shared" ref="AC12:AC22" si="3">AB12/V12*100</f>
        <v>50</v>
      </c>
    </row>
    <row r="13" spans="1:29" s="3" customFormat="1" ht="49.9" customHeight="1" x14ac:dyDescent="0.2">
      <c r="A13" s="188"/>
      <c r="B13" s="190"/>
      <c r="C13" s="28" t="s">
        <v>61</v>
      </c>
      <c r="D13" s="100" t="s">
        <v>66</v>
      </c>
      <c r="E13" s="24" t="s">
        <v>68</v>
      </c>
      <c r="F13" s="24">
        <v>1</v>
      </c>
      <c r="G13" s="71">
        <v>1</v>
      </c>
      <c r="H13" s="188"/>
      <c r="I13" s="192"/>
      <c r="J13" s="13">
        <v>0</v>
      </c>
      <c r="K13" s="13">
        <v>100</v>
      </c>
      <c r="L13" s="13">
        <v>0</v>
      </c>
      <c r="M13" s="13">
        <v>0</v>
      </c>
      <c r="N13" s="59">
        <f t="shared" si="0"/>
        <v>100</v>
      </c>
      <c r="O13" s="56">
        <f t="shared" si="1"/>
        <v>100</v>
      </c>
      <c r="P13" s="57"/>
      <c r="Q13" s="14">
        <f t="shared" si="2"/>
        <v>100</v>
      </c>
      <c r="R13" s="53"/>
      <c r="S13" s="86"/>
      <c r="T13" s="24"/>
      <c r="U13" s="24"/>
      <c r="V13" s="131">
        <v>72000</v>
      </c>
      <c r="W13" s="122">
        <v>3577495</v>
      </c>
      <c r="X13" s="75" t="s">
        <v>131</v>
      </c>
      <c r="Y13" s="86"/>
      <c r="Z13" s="24"/>
      <c r="AA13" s="24"/>
      <c r="AB13" s="131">
        <v>36000</v>
      </c>
      <c r="AC13" s="76">
        <f t="shared" si="3"/>
        <v>50</v>
      </c>
    </row>
    <row r="14" spans="1:29" s="3" customFormat="1" ht="49.9" customHeight="1" x14ac:dyDescent="0.2">
      <c r="A14" s="182"/>
      <c r="B14" s="191"/>
      <c r="C14" s="28" t="s">
        <v>62</v>
      </c>
      <c r="D14" s="96" t="s">
        <v>67</v>
      </c>
      <c r="E14" s="24" t="s">
        <v>68</v>
      </c>
      <c r="F14" s="24">
        <v>1</v>
      </c>
      <c r="G14" s="71">
        <v>0</v>
      </c>
      <c r="H14" s="182"/>
      <c r="I14" s="176"/>
      <c r="J14" s="13">
        <v>0</v>
      </c>
      <c r="K14" s="13">
        <v>0</v>
      </c>
      <c r="L14" s="13">
        <v>0</v>
      </c>
      <c r="M14" s="13">
        <v>0</v>
      </c>
      <c r="N14" s="59">
        <f t="shared" si="0"/>
        <v>0</v>
      </c>
      <c r="O14" s="56">
        <f t="shared" si="1"/>
        <v>0</v>
      </c>
      <c r="P14" s="57"/>
      <c r="Q14" s="14">
        <f t="shared" si="2"/>
        <v>0</v>
      </c>
      <c r="R14" s="53"/>
      <c r="S14" s="86"/>
      <c r="T14" s="24"/>
      <c r="U14" s="24"/>
      <c r="V14" s="131">
        <v>50000</v>
      </c>
      <c r="W14" s="122">
        <v>3577495</v>
      </c>
      <c r="X14" s="75" t="s">
        <v>131</v>
      </c>
      <c r="Y14" s="86"/>
      <c r="Z14" s="24"/>
      <c r="AA14" s="24"/>
      <c r="AB14" s="131">
        <v>0</v>
      </c>
      <c r="AC14" s="76">
        <f t="shared" si="3"/>
        <v>0</v>
      </c>
    </row>
    <row r="15" spans="1:29" s="3" customFormat="1" ht="51" x14ac:dyDescent="0.2">
      <c r="A15" s="181" t="s">
        <v>105</v>
      </c>
      <c r="B15" s="189" t="s">
        <v>69</v>
      </c>
      <c r="C15" s="101" t="s">
        <v>70</v>
      </c>
      <c r="D15" s="96" t="s">
        <v>71</v>
      </c>
      <c r="E15" s="29" t="s">
        <v>25</v>
      </c>
      <c r="F15" s="24">
        <v>1</v>
      </c>
      <c r="G15" s="71">
        <v>5</v>
      </c>
      <c r="H15" s="101" t="s">
        <v>36</v>
      </c>
      <c r="I15" s="103" t="s">
        <v>21</v>
      </c>
      <c r="J15" s="13">
        <v>100</v>
      </c>
      <c r="K15" s="13">
        <v>100</v>
      </c>
      <c r="L15" s="13">
        <v>100</v>
      </c>
      <c r="M15" s="13">
        <v>100</v>
      </c>
      <c r="N15" s="59">
        <f>SUM(J15:M15)/4</f>
        <v>100</v>
      </c>
      <c r="O15" s="56">
        <f t="shared" ref="O15:O21" si="4">N15</f>
        <v>100</v>
      </c>
      <c r="P15" s="57"/>
      <c r="Q15" s="14">
        <f t="shared" si="2"/>
        <v>100</v>
      </c>
      <c r="R15" s="53"/>
      <c r="S15" s="24"/>
      <c r="T15" s="24"/>
      <c r="U15" s="24"/>
      <c r="V15" s="131">
        <v>0</v>
      </c>
      <c r="W15" s="122">
        <v>0</v>
      </c>
      <c r="X15" s="75" t="s">
        <v>133</v>
      </c>
      <c r="Y15" s="24"/>
      <c r="Z15" s="24"/>
      <c r="AA15" s="24"/>
      <c r="AB15" s="131">
        <v>0</v>
      </c>
      <c r="AC15" s="76">
        <v>0</v>
      </c>
    </row>
    <row r="16" spans="1:29" s="3" customFormat="1" ht="37.9" customHeight="1" x14ac:dyDescent="0.2">
      <c r="A16" s="188"/>
      <c r="B16" s="190"/>
      <c r="C16" s="101" t="s">
        <v>72</v>
      </c>
      <c r="D16" s="96" t="s">
        <v>73</v>
      </c>
      <c r="E16" s="29" t="s">
        <v>25</v>
      </c>
      <c r="F16" s="24">
        <v>1</v>
      </c>
      <c r="G16" s="71">
        <v>1</v>
      </c>
      <c r="H16" s="101" t="s">
        <v>107</v>
      </c>
      <c r="I16" s="103" t="s">
        <v>21</v>
      </c>
      <c r="J16" s="13">
        <v>0</v>
      </c>
      <c r="K16" s="13">
        <v>0</v>
      </c>
      <c r="L16" s="13">
        <v>100</v>
      </c>
      <c r="M16" s="13">
        <v>0</v>
      </c>
      <c r="N16" s="59">
        <f t="shared" ref="N16" si="5">SUM(J16:M16)</f>
        <v>100</v>
      </c>
      <c r="O16" s="56">
        <f t="shared" si="4"/>
        <v>100</v>
      </c>
      <c r="P16" s="57"/>
      <c r="Q16" s="14">
        <f t="shared" si="2"/>
        <v>100</v>
      </c>
      <c r="R16" s="53"/>
      <c r="S16" s="24"/>
      <c r="T16" s="24"/>
      <c r="U16" s="24"/>
      <c r="V16" s="131">
        <v>5000</v>
      </c>
      <c r="W16" s="122">
        <v>350000</v>
      </c>
      <c r="X16" s="75" t="s">
        <v>133</v>
      </c>
      <c r="Y16" s="24"/>
      <c r="Z16" s="24"/>
      <c r="AA16" s="24"/>
      <c r="AB16" s="131">
        <v>499.68</v>
      </c>
      <c r="AC16" s="76">
        <f t="shared" si="3"/>
        <v>9.9935999999999989</v>
      </c>
    </row>
    <row r="17" spans="1:29" s="3" customFormat="1" ht="40.15" customHeight="1" x14ac:dyDescent="0.2">
      <c r="A17" s="188"/>
      <c r="B17" s="190"/>
      <c r="C17" s="181" t="s">
        <v>37</v>
      </c>
      <c r="D17" s="96" t="s">
        <v>39</v>
      </c>
      <c r="E17" s="29" t="s">
        <v>25</v>
      </c>
      <c r="F17" s="24">
        <v>12</v>
      </c>
      <c r="G17" s="71">
        <v>12</v>
      </c>
      <c r="H17" s="96" t="s">
        <v>40</v>
      </c>
      <c r="I17" s="175" t="s">
        <v>21</v>
      </c>
      <c r="J17" s="13">
        <v>100</v>
      </c>
      <c r="K17" s="13">
        <v>100</v>
      </c>
      <c r="L17" s="13">
        <v>100</v>
      </c>
      <c r="M17" s="13">
        <v>100</v>
      </c>
      <c r="N17" s="59">
        <f>SUM(J17:M17)/4</f>
        <v>100</v>
      </c>
      <c r="O17" s="56">
        <f t="shared" si="4"/>
        <v>100</v>
      </c>
      <c r="P17" s="57"/>
      <c r="Q17" s="14">
        <f t="shared" si="2"/>
        <v>100</v>
      </c>
      <c r="R17" s="53"/>
      <c r="S17" s="24"/>
      <c r="T17" s="24"/>
      <c r="U17" s="24"/>
      <c r="V17" s="131">
        <v>0</v>
      </c>
      <c r="W17" s="122">
        <f t="shared" ref="W17:W21" si="6">SUM(S17:V17)</f>
        <v>0</v>
      </c>
      <c r="X17" s="75" t="s">
        <v>133</v>
      </c>
      <c r="Y17" s="24"/>
      <c r="Z17" s="24"/>
      <c r="AA17" s="24"/>
      <c r="AB17" s="131">
        <v>0</v>
      </c>
      <c r="AC17" s="76">
        <v>0</v>
      </c>
    </row>
    <row r="18" spans="1:29" s="3" customFormat="1" ht="40.15" customHeight="1" x14ac:dyDescent="0.2">
      <c r="A18" s="182"/>
      <c r="B18" s="191"/>
      <c r="C18" s="182"/>
      <c r="D18" s="96" t="s">
        <v>38</v>
      </c>
      <c r="E18" s="29" t="s">
        <v>10</v>
      </c>
      <c r="F18" s="24">
        <v>5</v>
      </c>
      <c r="G18" s="117">
        <v>12.2</v>
      </c>
      <c r="H18" s="96" t="s">
        <v>40</v>
      </c>
      <c r="I18" s="176"/>
      <c r="J18" s="13">
        <v>100</v>
      </c>
      <c r="K18" s="13">
        <v>100</v>
      </c>
      <c r="L18" s="13">
        <v>100</v>
      </c>
      <c r="M18" s="13">
        <v>100</v>
      </c>
      <c r="N18" s="59">
        <f>SUM(J18:M18)/4</f>
        <v>100</v>
      </c>
      <c r="O18" s="56">
        <f t="shared" si="4"/>
        <v>100</v>
      </c>
      <c r="P18" s="57"/>
      <c r="Q18" s="14">
        <f t="shared" si="2"/>
        <v>100</v>
      </c>
      <c r="R18" s="53"/>
      <c r="S18" s="24"/>
      <c r="T18" s="24"/>
      <c r="U18" s="24"/>
      <c r="V18" s="131">
        <v>0</v>
      </c>
      <c r="W18" s="122">
        <f t="shared" si="6"/>
        <v>0</v>
      </c>
      <c r="X18" s="75" t="s">
        <v>133</v>
      </c>
      <c r="Y18" s="24"/>
      <c r="Z18" s="24"/>
      <c r="AA18" s="24"/>
      <c r="AB18" s="131">
        <v>0</v>
      </c>
      <c r="AC18" s="76">
        <v>0</v>
      </c>
    </row>
    <row r="19" spans="1:29" s="3" customFormat="1" ht="25.5" x14ac:dyDescent="0.2">
      <c r="A19" s="187" t="s">
        <v>74</v>
      </c>
      <c r="B19" s="97" t="s">
        <v>69</v>
      </c>
      <c r="C19" s="93" t="s">
        <v>75</v>
      </c>
      <c r="D19" s="96" t="s">
        <v>108</v>
      </c>
      <c r="E19" s="29" t="s">
        <v>109</v>
      </c>
      <c r="F19" s="24">
        <v>60000</v>
      </c>
      <c r="G19" s="71">
        <v>51693</v>
      </c>
      <c r="H19" s="93" t="s">
        <v>6</v>
      </c>
      <c r="I19" s="92" t="s">
        <v>21</v>
      </c>
      <c r="J19" s="13">
        <v>100</v>
      </c>
      <c r="K19" s="13">
        <v>100</v>
      </c>
      <c r="L19" s="13">
        <v>100</v>
      </c>
      <c r="M19" s="13">
        <v>100</v>
      </c>
      <c r="N19" s="59">
        <v>100</v>
      </c>
      <c r="O19" s="56">
        <f t="shared" si="4"/>
        <v>100</v>
      </c>
      <c r="P19" s="57"/>
      <c r="Q19" s="14">
        <f t="shared" si="2"/>
        <v>100</v>
      </c>
      <c r="R19" s="53"/>
      <c r="S19" s="24"/>
      <c r="T19" s="24"/>
      <c r="U19" s="24"/>
      <c r="V19" s="131">
        <v>60000</v>
      </c>
      <c r="W19" s="122">
        <v>3577495</v>
      </c>
      <c r="X19" s="75" t="s">
        <v>131</v>
      </c>
      <c r="Y19" s="24"/>
      <c r="Z19" s="24"/>
      <c r="AA19" s="24"/>
      <c r="AB19" s="131">
        <v>51693</v>
      </c>
      <c r="AC19" s="76">
        <f t="shared" si="3"/>
        <v>86.155000000000001</v>
      </c>
    </row>
    <row r="20" spans="1:29" s="3" customFormat="1" ht="25.5" customHeight="1" x14ac:dyDescent="0.2">
      <c r="A20" s="187"/>
      <c r="B20" s="104">
        <v>2024</v>
      </c>
      <c r="C20" s="101" t="s">
        <v>76</v>
      </c>
      <c r="D20" s="100" t="s">
        <v>73</v>
      </c>
      <c r="E20" s="29" t="s">
        <v>68</v>
      </c>
      <c r="F20" s="24">
        <v>1</v>
      </c>
      <c r="G20" s="71">
        <v>1</v>
      </c>
      <c r="H20" s="101" t="s">
        <v>106</v>
      </c>
      <c r="I20" s="103" t="s">
        <v>21</v>
      </c>
      <c r="J20" s="13">
        <v>100</v>
      </c>
      <c r="K20" s="13">
        <v>0</v>
      </c>
      <c r="L20" s="13">
        <v>0</v>
      </c>
      <c r="M20" s="13">
        <v>100</v>
      </c>
      <c r="N20" s="59">
        <v>100</v>
      </c>
      <c r="O20" s="56">
        <v>100</v>
      </c>
      <c r="P20" s="57"/>
      <c r="Q20" s="14">
        <f t="shared" si="2"/>
        <v>100</v>
      </c>
      <c r="R20" s="53"/>
      <c r="S20" s="24"/>
      <c r="T20" s="24"/>
      <c r="U20" s="24"/>
      <c r="V20" s="131">
        <v>0</v>
      </c>
      <c r="W20" s="122">
        <v>0</v>
      </c>
      <c r="X20" s="75" t="s">
        <v>134</v>
      </c>
      <c r="Y20" s="24"/>
      <c r="Z20" s="24"/>
      <c r="AA20" s="24"/>
      <c r="AB20" s="131">
        <v>0</v>
      </c>
      <c r="AC20" s="76">
        <v>0</v>
      </c>
    </row>
    <row r="21" spans="1:29" s="3" customFormat="1" ht="25.5" x14ac:dyDescent="0.2">
      <c r="A21" s="187"/>
      <c r="B21" s="97" t="s">
        <v>69</v>
      </c>
      <c r="C21" s="96" t="s">
        <v>77</v>
      </c>
      <c r="D21" s="96" t="s">
        <v>78</v>
      </c>
      <c r="E21" s="29" t="s">
        <v>68</v>
      </c>
      <c r="F21" s="24">
        <v>1</v>
      </c>
      <c r="G21" s="71">
        <v>1</v>
      </c>
      <c r="H21" s="93" t="s">
        <v>49</v>
      </c>
      <c r="I21" s="92" t="s">
        <v>21</v>
      </c>
      <c r="J21" s="13">
        <v>0</v>
      </c>
      <c r="K21" s="13">
        <v>100</v>
      </c>
      <c r="L21" s="13">
        <v>0</v>
      </c>
      <c r="M21" s="13">
        <v>0</v>
      </c>
      <c r="N21" s="59">
        <f t="shared" ref="N21:N22" si="7">SUM(J21:M21)</f>
        <v>100</v>
      </c>
      <c r="O21" s="56">
        <f t="shared" si="4"/>
        <v>100</v>
      </c>
      <c r="P21" s="57"/>
      <c r="Q21" s="14">
        <f t="shared" si="2"/>
        <v>100</v>
      </c>
      <c r="R21" s="53"/>
      <c r="S21" s="24"/>
      <c r="T21" s="24"/>
      <c r="U21" s="24"/>
      <c r="V21" s="131">
        <v>30000</v>
      </c>
      <c r="W21" s="122">
        <f t="shared" si="6"/>
        <v>30000</v>
      </c>
      <c r="X21" s="75" t="s">
        <v>131</v>
      </c>
      <c r="Y21" s="24"/>
      <c r="Z21" s="24"/>
      <c r="AA21" s="24"/>
      <c r="AB21" s="131">
        <v>25745</v>
      </c>
      <c r="AC21" s="76">
        <f t="shared" si="3"/>
        <v>85.816666666666663</v>
      </c>
    </row>
    <row r="22" spans="1:29" s="3" customFormat="1" ht="76.5" x14ac:dyDescent="0.2">
      <c r="A22" s="100" t="s">
        <v>86</v>
      </c>
      <c r="B22" s="104">
        <v>2024</v>
      </c>
      <c r="C22" s="100" t="s">
        <v>88</v>
      </c>
      <c r="D22" s="100" t="s">
        <v>87</v>
      </c>
      <c r="E22" s="29" t="s">
        <v>68</v>
      </c>
      <c r="F22" s="24">
        <v>1</v>
      </c>
      <c r="G22" s="71">
        <v>1</v>
      </c>
      <c r="H22" s="100" t="s">
        <v>107</v>
      </c>
      <c r="I22" s="12" t="s">
        <v>21</v>
      </c>
      <c r="J22" s="13">
        <v>0</v>
      </c>
      <c r="K22" s="13">
        <v>0</v>
      </c>
      <c r="L22" s="13">
        <v>0</v>
      </c>
      <c r="M22" s="13">
        <v>100</v>
      </c>
      <c r="N22" s="59">
        <f t="shared" si="7"/>
        <v>100</v>
      </c>
      <c r="O22" s="56">
        <v>100</v>
      </c>
      <c r="P22" s="57"/>
      <c r="Q22" s="14">
        <f t="shared" si="2"/>
        <v>100</v>
      </c>
      <c r="R22" s="48"/>
      <c r="S22" s="40"/>
      <c r="T22" s="40"/>
      <c r="U22" s="40"/>
      <c r="V22" s="131">
        <v>150000</v>
      </c>
      <c r="W22" s="122">
        <v>150000</v>
      </c>
      <c r="X22" s="75" t="s">
        <v>135</v>
      </c>
      <c r="Y22" s="24"/>
      <c r="Z22" s="24"/>
      <c r="AA22" s="24"/>
      <c r="AB22" s="131">
        <v>140869</v>
      </c>
      <c r="AC22" s="76">
        <f t="shared" si="3"/>
        <v>93.912666666666667</v>
      </c>
    </row>
    <row r="23" spans="1:29" s="3" customFormat="1" ht="49.9" customHeight="1" x14ac:dyDescent="0.2">
      <c r="A23" s="36"/>
      <c r="B23" s="37"/>
      <c r="C23" s="38"/>
      <c r="D23" s="36"/>
      <c r="E23" s="39"/>
      <c r="F23" s="40"/>
      <c r="G23" s="40"/>
      <c r="H23" s="158" t="s">
        <v>126</v>
      </c>
      <c r="I23" s="159"/>
      <c r="J23" s="111">
        <f>SUM(J11:J22)/12</f>
        <v>41.666666666666664</v>
      </c>
      <c r="K23" s="111">
        <f t="shared" ref="K23:O23" si="8">SUM(K11:K22)/12</f>
        <v>66.666666666666671</v>
      </c>
      <c r="L23" s="111">
        <f t="shared" si="8"/>
        <v>41.666666666666664</v>
      </c>
      <c r="M23" s="111">
        <f t="shared" si="8"/>
        <v>50</v>
      </c>
      <c r="N23" s="111">
        <f t="shared" si="8"/>
        <v>91.666666666666671</v>
      </c>
      <c r="O23" s="111">
        <f t="shared" si="8"/>
        <v>91.666666666666671</v>
      </c>
      <c r="P23" s="111">
        <f>SUM(P11:P21)/15</f>
        <v>0</v>
      </c>
      <c r="Q23" s="112">
        <f>SUM(Q11:Q22)/12</f>
        <v>91.666666666666671</v>
      </c>
      <c r="R23" s="48"/>
      <c r="S23" s="40"/>
      <c r="T23" s="40"/>
      <c r="U23" s="40"/>
      <c r="V23" s="132">
        <f>SUM(V11:V22)</f>
        <v>622000</v>
      </c>
      <c r="W23" s="144"/>
      <c r="X23" s="115"/>
      <c r="Y23" s="40"/>
      <c r="Z23" s="40"/>
      <c r="AA23" s="40"/>
      <c r="AB23" s="132">
        <f>SUM(AB11:AB22)</f>
        <v>446806.68</v>
      </c>
      <c r="AC23" s="145">
        <f>AB23/V23*100</f>
        <v>71.833871382636644</v>
      </c>
    </row>
    <row r="24" spans="1:29" s="7" customFormat="1" ht="30" customHeight="1" x14ac:dyDescent="0.25">
      <c r="A24" s="22" t="s">
        <v>84</v>
      </c>
      <c r="B24" s="22" t="s">
        <v>53</v>
      </c>
      <c r="C24" s="22"/>
      <c r="D24" s="21"/>
      <c r="E24" s="35"/>
      <c r="F24" s="35"/>
      <c r="G24" s="35"/>
      <c r="H24" s="33"/>
      <c r="I24" s="21"/>
      <c r="J24" s="21"/>
      <c r="K24" s="21"/>
      <c r="L24" s="21"/>
      <c r="M24" s="21"/>
      <c r="N24" s="21"/>
      <c r="O24" s="21"/>
      <c r="P24" s="21"/>
      <c r="Q24" s="21"/>
      <c r="R24" s="52"/>
      <c r="S24" s="35"/>
      <c r="T24" s="35"/>
      <c r="U24" s="35"/>
      <c r="V24" s="133"/>
      <c r="W24" s="121"/>
      <c r="X24" s="80"/>
      <c r="Y24" s="35"/>
      <c r="Z24" s="35"/>
      <c r="AA24" s="35"/>
      <c r="AB24" s="133"/>
      <c r="AC24" s="80"/>
    </row>
    <row r="25" spans="1:29" s="3" customFormat="1" ht="38.25" x14ac:dyDescent="0.2">
      <c r="A25" s="183" t="s">
        <v>91</v>
      </c>
      <c r="B25" s="106" t="s">
        <v>69</v>
      </c>
      <c r="C25" s="102" t="s">
        <v>90</v>
      </c>
      <c r="D25" s="102" t="s">
        <v>52</v>
      </c>
      <c r="E25" s="23" t="s">
        <v>68</v>
      </c>
      <c r="F25" s="23">
        <v>1</v>
      </c>
      <c r="G25" s="71">
        <v>1</v>
      </c>
      <c r="H25" s="101" t="s">
        <v>107</v>
      </c>
      <c r="I25" s="103" t="s">
        <v>21</v>
      </c>
      <c r="J25" s="13">
        <v>0</v>
      </c>
      <c r="K25" s="13">
        <v>0</v>
      </c>
      <c r="L25" s="13">
        <v>0</v>
      </c>
      <c r="M25" s="13">
        <v>100</v>
      </c>
      <c r="N25" s="59">
        <f t="shared" ref="N25" si="9">SUM(J25:M25)</f>
        <v>100</v>
      </c>
      <c r="O25" s="56">
        <f>N25</f>
        <v>100</v>
      </c>
      <c r="P25" s="57"/>
      <c r="Q25" s="14">
        <f>N25</f>
        <v>100</v>
      </c>
      <c r="R25" s="53"/>
      <c r="S25" s="23"/>
      <c r="T25" s="23"/>
      <c r="U25" s="23"/>
      <c r="V25" s="134">
        <v>50000</v>
      </c>
      <c r="W25" s="122">
        <v>350000</v>
      </c>
      <c r="X25" s="75" t="s">
        <v>133</v>
      </c>
      <c r="Y25" s="23"/>
      <c r="Z25" s="23"/>
      <c r="AA25" s="23"/>
      <c r="AB25" s="134">
        <v>40200</v>
      </c>
      <c r="AC25" s="74">
        <f>SUM(Y25:AB25)</f>
        <v>40200</v>
      </c>
    </row>
    <row r="26" spans="1:29" s="3" customFormat="1" ht="63.75" x14ac:dyDescent="0.2">
      <c r="A26" s="183"/>
      <c r="B26" s="106" t="s">
        <v>69</v>
      </c>
      <c r="C26" s="100" t="s">
        <v>85</v>
      </c>
      <c r="D26" s="100" t="s">
        <v>54</v>
      </c>
      <c r="E26" s="29" t="s">
        <v>68</v>
      </c>
      <c r="F26" s="23">
        <v>1</v>
      </c>
      <c r="G26" s="71">
        <v>1</v>
      </c>
      <c r="H26" s="28" t="s">
        <v>107</v>
      </c>
      <c r="I26" s="103" t="s">
        <v>21</v>
      </c>
      <c r="J26" s="27">
        <v>0</v>
      </c>
      <c r="K26" s="27">
        <v>100</v>
      </c>
      <c r="L26" s="27">
        <v>0</v>
      </c>
      <c r="M26" s="27">
        <v>0</v>
      </c>
      <c r="N26" s="59">
        <f>SUM(J26:M26)</f>
        <v>100</v>
      </c>
      <c r="O26" s="56">
        <f t="shared" ref="O26" si="10">N26</f>
        <v>100</v>
      </c>
      <c r="P26" s="57"/>
      <c r="Q26" s="14">
        <f>N26</f>
        <v>100</v>
      </c>
      <c r="R26" s="53"/>
      <c r="S26" s="23"/>
      <c r="T26" s="23"/>
      <c r="U26" s="23"/>
      <c r="V26" s="134">
        <v>0</v>
      </c>
      <c r="W26" s="122">
        <f t="shared" ref="W26" si="11">SUM(S26:V26)</f>
        <v>0</v>
      </c>
      <c r="X26" s="75" t="s">
        <v>134</v>
      </c>
      <c r="Y26" s="23"/>
      <c r="Z26" s="23"/>
      <c r="AA26" s="23"/>
      <c r="AB26" s="134">
        <v>0</v>
      </c>
      <c r="AC26" s="74">
        <f t="shared" ref="AC26" si="12">SUM(Y26:AB26)</f>
        <v>0</v>
      </c>
    </row>
    <row r="27" spans="1:29" s="3" customFormat="1" ht="49.9" customHeight="1" x14ac:dyDescent="0.2">
      <c r="A27" s="36"/>
      <c r="B27" s="37"/>
      <c r="C27" s="38"/>
      <c r="D27" s="36"/>
      <c r="E27" s="39"/>
      <c r="F27" s="40"/>
      <c r="G27" s="40"/>
      <c r="H27" s="177" t="s">
        <v>89</v>
      </c>
      <c r="I27" s="178"/>
      <c r="J27" s="68">
        <f>SUM(J25:J26)/2</f>
        <v>0</v>
      </c>
      <c r="K27" s="68">
        <f>SUM(K25:K26)/2</f>
        <v>50</v>
      </c>
      <c r="L27" s="68">
        <f t="shared" ref="L27:N27" si="13">SUM(L25:L26)/2</f>
        <v>0</v>
      </c>
      <c r="M27" s="68">
        <f t="shared" si="13"/>
        <v>50</v>
      </c>
      <c r="N27" s="68">
        <f t="shared" si="13"/>
        <v>100</v>
      </c>
      <c r="O27" s="68">
        <f>SUM(O25:O26)/2</f>
        <v>100</v>
      </c>
      <c r="P27" s="68">
        <f>SUM(P25:P26)/3</f>
        <v>0</v>
      </c>
      <c r="Q27" s="58">
        <f>SUM(Q25:Q26)/2</f>
        <v>100</v>
      </c>
      <c r="R27" s="48"/>
      <c r="S27" s="40"/>
      <c r="T27" s="40"/>
      <c r="U27" s="40"/>
      <c r="V27" s="132">
        <v>50000</v>
      </c>
      <c r="W27" s="124"/>
      <c r="X27" s="75"/>
      <c r="Y27" s="40"/>
      <c r="Z27" s="40"/>
      <c r="AA27" s="40"/>
      <c r="AB27" s="132">
        <v>40200</v>
      </c>
      <c r="AC27" s="58">
        <f>AB27/V27*100</f>
        <v>80.400000000000006</v>
      </c>
    </row>
    <row r="28" spans="1:29" s="3" customFormat="1" ht="10.15" customHeight="1" x14ac:dyDescent="0.2">
      <c r="A28" s="43"/>
      <c r="B28" s="42"/>
      <c r="C28" s="44"/>
      <c r="D28" s="43"/>
      <c r="E28" s="45"/>
      <c r="F28" s="46"/>
      <c r="G28" s="46"/>
      <c r="H28" s="43"/>
      <c r="I28" s="42"/>
      <c r="J28" s="47"/>
      <c r="K28" s="47"/>
      <c r="L28" s="47"/>
      <c r="M28" s="47"/>
      <c r="N28" s="47"/>
      <c r="O28" s="47"/>
      <c r="P28" s="47"/>
      <c r="Q28" s="47"/>
      <c r="R28" s="48"/>
      <c r="S28" s="46"/>
      <c r="T28" s="46"/>
      <c r="U28" s="46"/>
      <c r="V28" s="135"/>
      <c r="W28" s="125"/>
      <c r="X28" s="78"/>
      <c r="Y28" s="46"/>
      <c r="Z28" s="46"/>
      <c r="AA28" s="46"/>
      <c r="AB28" s="135"/>
      <c r="AC28" s="79"/>
    </row>
    <row r="29" spans="1:29" s="7" customFormat="1" ht="30" customHeight="1" x14ac:dyDescent="0.25">
      <c r="A29" s="22" t="s">
        <v>82</v>
      </c>
      <c r="B29" s="22" t="s">
        <v>83</v>
      </c>
      <c r="C29" s="22"/>
      <c r="D29" s="21"/>
      <c r="E29" s="35"/>
      <c r="F29" s="35"/>
      <c r="G29" s="35"/>
      <c r="H29" s="33"/>
      <c r="I29" s="21"/>
      <c r="J29" s="21"/>
      <c r="K29" s="21"/>
      <c r="L29" s="21"/>
      <c r="M29" s="21"/>
      <c r="N29" s="21"/>
      <c r="O29" s="21"/>
      <c r="P29" s="21"/>
      <c r="Q29" s="21"/>
      <c r="R29" s="52"/>
      <c r="S29" s="35"/>
      <c r="T29" s="35"/>
      <c r="U29" s="35"/>
      <c r="V29" s="133"/>
      <c r="W29" s="121"/>
      <c r="X29" s="80"/>
      <c r="Y29" s="35"/>
      <c r="Z29" s="35"/>
      <c r="AA29" s="35"/>
      <c r="AB29" s="133"/>
      <c r="AC29" s="80"/>
    </row>
    <row r="30" spans="1:29" s="3" customFormat="1" ht="40.15" customHeight="1" x14ac:dyDescent="0.2">
      <c r="A30" s="183" t="s">
        <v>92</v>
      </c>
      <c r="B30" s="108" t="s">
        <v>69</v>
      </c>
      <c r="C30" s="107" t="s">
        <v>138</v>
      </c>
      <c r="D30" s="90" t="s">
        <v>139</v>
      </c>
      <c r="E30" s="23" t="s">
        <v>109</v>
      </c>
      <c r="F30" s="23">
        <v>150000</v>
      </c>
      <c r="G30" s="117">
        <v>104000.12</v>
      </c>
      <c r="H30" s="110" t="s">
        <v>107</v>
      </c>
      <c r="I30" s="109" t="s">
        <v>21</v>
      </c>
      <c r="J30" s="13">
        <v>0</v>
      </c>
      <c r="K30" s="13">
        <v>100</v>
      </c>
      <c r="L30" s="13">
        <v>0</v>
      </c>
      <c r="M30" s="13">
        <v>100</v>
      </c>
      <c r="N30" s="59">
        <v>100</v>
      </c>
      <c r="O30" s="56">
        <f>N30</f>
        <v>100</v>
      </c>
      <c r="P30" s="57"/>
      <c r="Q30" s="14">
        <f>N30</f>
        <v>100</v>
      </c>
      <c r="R30" s="53"/>
      <c r="S30" s="23"/>
      <c r="T30" s="23"/>
      <c r="U30" s="23"/>
      <c r="V30" s="134">
        <v>150000</v>
      </c>
      <c r="W30" s="122">
        <v>400000</v>
      </c>
      <c r="X30" s="75" t="s">
        <v>140</v>
      </c>
      <c r="Y30" s="23"/>
      <c r="Z30" s="23"/>
      <c r="AA30" s="23"/>
      <c r="AB30" s="134">
        <v>104000.12</v>
      </c>
      <c r="AC30" s="74">
        <f>AB30/V30*100</f>
        <v>69.333413333333326</v>
      </c>
    </row>
    <row r="31" spans="1:29" s="3" customFormat="1" ht="25.5" x14ac:dyDescent="0.2">
      <c r="A31" s="183"/>
      <c r="B31" s="91" t="s">
        <v>69</v>
      </c>
      <c r="C31" s="96" t="s">
        <v>136</v>
      </c>
      <c r="D31" s="96" t="s">
        <v>137</v>
      </c>
      <c r="E31" s="29" t="s">
        <v>68</v>
      </c>
      <c r="F31" s="23">
        <v>1</v>
      </c>
      <c r="G31" s="71">
        <v>1</v>
      </c>
      <c r="H31" s="28" t="s">
        <v>107</v>
      </c>
      <c r="I31" s="92" t="s">
        <v>21</v>
      </c>
      <c r="J31" s="27">
        <v>0</v>
      </c>
      <c r="K31" s="27">
        <v>0</v>
      </c>
      <c r="L31" s="27">
        <v>100</v>
      </c>
      <c r="M31" s="27">
        <v>0</v>
      </c>
      <c r="N31" s="59">
        <f>SUM(J31:M31)</f>
        <v>100</v>
      </c>
      <c r="O31" s="56">
        <f t="shared" ref="O31" si="14">N31</f>
        <v>100</v>
      </c>
      <c r="P31" s="57"/>
      <c r="Q31" s="14">
        <f>N31</f>
        <v>100</v>
      </c>
      <c r="R31" s="53"/>
      <c r="S31" s="23"/>
      <c r="T31" s="23"/>
      <c r="U31" s="23"/>
      <c r="V31" s="134">
        <v>0</v>
      </c>
      <c r="W31" s="122">
        <f t="shared" ref="W31" si="15">SUM(S31:V31)</f>
        <v>0</v>
      </c>
      <c r="X31" s="75" t="s">
        <v>134</v>
      </c>
      <c r="Y31" s="23"/>
      <c r="Z31" s="23"/>
      <c r="AA31" s="23"/>
      <c r="AB31" s="134">
        <v>0</v>
      </c>
      <c r="AC31" s="74">
        <f t="shared" ref="AC31" si="16">SUM(Y31:AB31)</f>
        <v>0</v>
      </c>
    </row>
    <row r="32" spans="1:29" s="3" customFormat="1" ht="61.5" customHeight="1" x14ac:dyDescent="0.2">
      <c r="A32" s="102" t="s">
        <v>93</v>
      </c>
      <c r="B32" s="106">
        <v>2024</v>
      </c>
      <c r="C32" s="100" t="s">
        <v>102</v>
      </c>
      <c r="D32" s="100" t="s">
        <v>103</v>
      </c>
      <c r="E32" s="29" t="s">
        <v>25</v>
      </c>
      <c r="F32" s="23">
        <v>1</v>
      </c>
      <c r="G32" s="71">
        <v>1</v>
      </c>
      <c r="H32" s="28" t="s">
        <v>110</v>
      </c>
      <c r="I32" s="12" t="s">
        <v>21</v>
      </c>
      <c r="J32" s="27">
        <v>100</v>
      </c>
      <c r="K32" s="27">
        <v>100</v>
      </c>
      <c r="L32" s="27">
        <v>100</v>
      </c>
      <c r="M32" s="27">
        <v>100</v>
      </c>
      <c r="N32" s="59">
        <v>100</v>
      </c>
      <c r="O32" s="56">
        <v>100</v>
      </c>
      <c r="P32" s="57"/>
      <c r="Q32" s="14">
        <f>N32</f>
        <v>100</v>
      </c>
      <c r="R32" s="48"/>
      <c r="S32" s="65"/>
      <c r="T32" s="65"/>
      <c r="U32" s="65"/>
      <c r="V32" s="134"/>
      <c r="W32" s="122"/>
      <c r="X32" s="75"/>
      <c r="Y32" s="23"/>
      <c r="Z32" s="23"/>
      <c r="AA32" s="23"/>
      <c r="AB32" s="134"/>
      <c r="AC32" s="74"/>
    </row>
    <row r="33" spans="1:29" s="3" customFormat="1" ht="49.9" customHeight="1" x14ac:dyDescent="0.2">
      <c r="A33" s="36"/>
      <c r="B33" s="37"/>
      <c r="C33" s="38"/>
      <c r="D33" s="36"/>
      <c r="E33" s="39"/>
      <c r="F33" s="40"/>
      <c r="G33" s="40"/>
      <c r="H33" s="152" t="s">
        <v>104</v>
      </c>
      <c r="I33" s="153"/>
      <c r="J33" s="113">
        <f>SUM(J30:J32)/3</f>
        <v>33.333333333333336</v>
      </c>
      <c r="K33" s="113">
        <f t="shared" ref="K33:M33" si="17">SUM(K30:K32)/3</f>
        <v>66.666666666666671</v>
      </c>
      <c r="L33" s="113">
        <f t="shared" si="17"/>
        <v>66.666666666666671</v>
      </c>
      <c r="M33" s="113">
        <f t="shared" si="17"/>
        <v>66.666666666666671</v>
      </c>
      <c r="N33" s="113">
        <f>SUM(N30:N32)/3</f>
        <v>100</v>
      </c>
      <c r="O33" s="113">
        <f>SUM(O30:O32)/3</f>
        <v>100</v>
      </c>
      <c r="P33" s="113"/>
      <c r="Q33" s="114">
        <f>SUM(Q30:Q32)/3</f>
        <v>100</v>
      </c>
      <c r="R33" s="48"/>
      <c r="S33" s="40"/>
      <c r="T33" s="40"/>
      <c r="U33" s="40"/>
      <c r="V33" s="132">
        <f>SUM(V30:V32)</f>
        <v>150000</v>
      </c>
      <c r="W33" s="126">
        <f>SUM(W30:W31)</f>
        <v>400000</v>
      </c>
      <c r="X33" s="115"/>
      <c r="Y33" s="40"/>
      <c r="Z33" s="40"/>
      <c r="AA33" s="40"/>
      <c r="AB33" s="132">
        <f>SUM(AB30:AB32)</f>
        <v>104000.12</v>
      </c>
      <c r="AC33" s="114">
        <f>SUM(AC30:AC31)</f>
        <v>69.333413333333326</v>
      </c>
    </row>
    <row r="34" spans="1:29" s="3" customFormat="1" ht="49.9" customHeight="1" x14ac:dyDescent="0.2">
      <c r="A34" s="60"/>
      <c r="B34" s="41"/>
      <c r="C34" s="61"/>
      <c r="D34" s="60"/>
      <c r="E34" s="65"/>
      <c r="F34" s="65"/>
      <c r="G34" s="65"/>
      <c r="H34" s="154" t="s">
        <v>23</v>
      </c>
      <c r="I34" s="155"/>
      <c r="J34" s="67">
        <f>(J23+J27+J33)/3</f>
        <v>25</v>
      </c>
      <c r="K34" s="67">
        <f>(K23+K27+K33)/3</f>
        <v>61.111111111111114</v>
      </c>
      <c r="L34" s="67">
        <f>(L23+L27+L33)/3</f>
        <v>36.111111111111114</v>
      </c>
      <c r="M34" s="67">
        <f>(M23+M27+M33)/3</f>
        <v>55.555555555555564</v>
      </c>
      <c r="N34" s="67">
        <f>(N23+N27+N33)/3</f>
        <v>97.222222222222229</v>
      </c>
      <c r="O34" s="67">
        <f>(O33+Q27+O23)/3</f>
        <v>97.222222222222229</v>
      </c>
      <c r="P34" s="67"/>
      <c r="Q34" s="72">
        <f>SUM(Q23,Q27,Q33)/3</f>
        <v>97.222222222222229</v>
      </c>
      <c r="R34" s="48"/>
      <c r="S34" s="65"/>
      <c r="T34" s="65"/>
      <c r="U34" s="65"/>
      <c r="V34" s="136">
        <f>SUM(V23,V27,V33)</f>
        <v>822000</v>
      </c>
      <c r="W34" s="127"/>
      <c r="X34" s="75"/>
      <c r="Y34" s="65"/>
      <c r="Z34" s="65"/>
      <c r="AA34" s="65"/>
      <c r="AB34" s="136">
        <f>SUM(AB23,AB27,AB33)</f>
        <v>591006.80000000005</v>
      </c>
      <c r="AC34" s="72">
        <f>AB34/V34*100</f>
        <v>71.898637469586376</v>
      </c>
    </row>
    <row r="35" spans="1:29" s="5" customFormat="1" ht="10.15" customHeight="1" x14ac:dyDescent="0.2">
      <c r="A35" s="60"/>
      <c r="B35" s="41"/>
      <c r="C35" s="61"/>
      <c r="D35" s="63"/>
      <c r="E35" s="64"/>
      <c r="F35" s="64"/>
      <c r="G35" s="64"/>
      <c r="H35" s="63"/>
      <c r="I35" s="62"/>
      <c r="J35" s="47"/>
      <c r="K35" s="47"/>
      <c r="L35" s="47"/>
      <c r="M35" s="47"/>
      <c r="N35" s="47"/>
      <c r="O35" s="47"/>
      <c r="P35" s="47"/>
      <c r="Q35" s="47"/>
      <c r="R35" s="48"/>
      <c r="S35" s="64"/>
      <c r="T35" s="64"/>
      <c r="U35" s="64"/>
      <c r="V35" s="137"/>
      <c r="W35" s="125"/>
      <c r="X35" s="78"/>
      <c r="Y35" s="64"/>
      <c r="Z35" s="64"/>
      <c r="AA35" s="64"/>
      <c r="AB35" s="137"/>
      <c r="AC35" s="79"/>
    </row>
    <row r="36" spans="1:29" s="7" customFormat="1" ht="30" customHeight="1" x14ac:dyDescent="0.25">
      <c r="A36" s="70" t="s">
        <v>18</v>
      </c>
      <c r="B36" s="70"/>
      <c r="C36" s="70" t="s">
        <v>41</v>
      </c>
      <c r="D36" s="19"/>
      <c r="E36" s="34"/>
      <c r="F36" s="34"/>
      <c r="G36" s="34"/>
      <c r="H36" s="32"/>
      <c r="I36" s="19"/>
      <c r="J36" s="19"/>
      <c r="K36" s="19"/>
      <c r="L36" s="19"/>
      <c r="M36" s="19"/>
      <c r="N36" s="19"/>
      <c r="O36" s="19"/>
      <c r="P36" s="19"/>
      <c r="Q36" s="19"/>
      <c r="R36" s="51"/>
      <c r="S36" s="34"/>
      <c r="T36" s="34"/>
      <c r="U36" s="34"/>
      <c r="V36" s="138"/>
      <c r="W36" s="120"/>
      <c r="X36" s="81"/>
      <c r="Y36" s="34"/>
      <c r="Z36" s="34"/>
      <c r="AA36" s="34"/>
      <c r="AB36" s="138"/>
      <c r="AC36" s="82"/>
    </row>
    <row r="37" spans="1:29" s="7" customFormat="1" ht="30" customHeight="1" x14ac:dyDescent="0.25">
      <c r="A37" s="22" t="s">
        <v>80</v>
      </c>
      <c r="B37" s="22" t="s">
        <v>42</v>
      </c>
      <c r="C37" s="22"/>
      <c r="D37" s="21"/>
      <c r="E37" s="35"/>
      <c r="F37" s="35"/>
      <c r="G37" s="35"/>
      <c r="H37" s="33"/>
      <c r="I37" s="21"/>
      <c r="J37" s="21"/>
      <c r="K37" s="21"/>
      <c r="L37" s="21"/>
      <c r="M37" s="21"/>
      <c r="N37" s="21"/>
      <c r="O37" s="21"/>
      <c r="P37" s="21"/>
      <c r="Q37" s="21"/>
      <c r="R37" s="52"/>
      <c r="S37" s="35"/>
      <c r="T37" s="35"/>
      <c r="U37" s="35"/>
      <c r="V37" s="133"/>
      <c r="W37" s="121"/>
      <c r="X37" s="80"/>
      <c r="Y37" s="35"/>
      <c r="Z37" s="35"/>
      <c r="AA37" s="35"/>
      <c r="AB37" s="133"/>
      <c r="AC37" s="80"/>
    </row>
    <row r="38" spans="1:29" s="3" customFormat="1" ht="40.15" customHeight="1" x14ac:dyDescent="0.25">
      <c r="A38" s="179" t="s">
        <v>94</v>
      </c>
      <c r="B38" s="185" t="s">
        <v>69</v>
      </c>
      <c r="C38" s="187" t="s">
        <v>43</v>
      </c>
      <c r="D38" s="90" t="s">
        <v>44</v>
      </c>
      <c r="E38" s="30" t="s">
        <v>25</v>
      </c>
      <c r="F38" s="23">
        <v>1</v>
      </c>
      <c r="G38" s="71">
        <v>2</v>
      </c>
      <c r="H38" s="179" t="s">
        <v>111</v>
      </c>
      <c r="I38" s="175" t="s">
        <v>21</v>
      </c>
      <c r="J38" s="13">
        <v>100</v>
      </c>
      <c r="K38" s="13"/>
      <c r="L38" s="13">
        <v>100</v>
      </c>
      <c r="M38" s="13"/>
      <c r="N38" s="59">
        <v>100</v>
      </c>
      <c r="O38" s="56">
        <f t="shared" ref="O38:O42" si="18">N38</f>
        <v>100</v>
      </c>
      <c r="P38"/>
      <c r="Q38" s="14">
        <f>N38</f>
        <v>100</v>
      </c>
      <c r="R38" s="53"/>
      <c r="S38" s="23"/>
      <c r="T38" s="23"/>
      <c r="U38" s="23"/>
      <c r="V38" s="134">
        <v>40000</v>
      </c>
      <c r="W38" s="122">
        <v>40000</v>
      </c>
      <c r="X38" s="75" t="s">
        <v>141</v>
      </c>
      <c r="Y38" s="23"/>
      <c r="Z38" s="23"/>
      <c r="AA38" s="23"/>
      <c r="AB38" s="134">
        <v>20930.46</v>
      </c>
      <c r="AC38" s="74">
        <f>AB38/V38*100</f>
        <v>52.326149999999991</v>
      </c>
    </row>
    <row r="39" spans="1:29" s="3" customFormat="1" ht="40.15" customHeight="1" x14ac:dyDescent="0.25">
      <c r="A39" s="184"/>
      <c r="B39" s="186"/>
      <c r="C39" s="187"/>
      <c r="D39" s="90" t="s">
        <v>35</v>
      </c>
      <c r="E39" s="30" t="s">
        <v>10</v>
      </c>
      <c r="F39" s="23">
        <v>75</v>
      </c>
      <c r="G39" s="71">
        <v>75</v>
      </c>
      <c r="H39" s="180"/>
      <c r="I39" s="176"/>
      <c r="J39" s="13"/>
      <c r="K39" s="13"/>
      <c r="L39" s="13"/>
      <c r="M39" s="13"/>
      <c r="N39" s="59">
        <f t="shared" ref="N39" si="19">SUM(J39:M39)</f>
        <v>0</v>
      </c>
      <c r="O39" s="56">
        <f t="shared" si="18"/>
        <v>0</v>
      </c>
      <c r="P39"/>
      <c r="Q39" s="14">
        <f t="shared" ref="Q39:Q42" si="20">N39</f>
        <v>0</v>
      </c>
      <c r="R39" s="53"/>
      <c r="S39" s="23"/>
      <c r="T39" s="23"/>
      <c r="U39" s="23"/>
      <c r="V39" s="134">
        <v>0</v>
      </c>
      <c r="W39" s="122">
        <f t="shared" ref="W39:W41" si="21">SUM(S39:V39)</f>
        <v>0</v>
      </c>
      <c r="X39" s="75" t="s">
        <v>134</v>
      </c>
      <c r="Y39" s="23"/>
      <c r="Z39" s="23"/>
      <c r="AA39" s="23"/>
      <c r="AB39" s="134">
        <v>0</v>
      </c>
      <c r="AC39" s="74">
        <f t="shared" ref="AC39:AC41" si="22">SUM(Y39:AB39)</f>
        <v>0</v>
      </c>
    </row>
    <row r="40" spans="1:29" s="3" customFormat="1" ht="40.15" customHeight="1" x14ac:dyDescent="0.25">
      <c r="A40" s="184"/>
      <c r="B40" s="185" t="s">
        <v>69</v>
      </c>
      <c r="C40" s="181" t="s">
        <v>45</v>
      </c>
      <c r="D40" s="90" t="s">
        <v>44</v>
      </c>
      <c r="E40" s="30" t="s">
        <v>10</v>
      </c>
      <c r="F40" s="23">
        <v>75</v>
      </c>
      <c r="G40" s="71">
        <v>75</v>
      </c>
      <c r="H40" s="179" t="s">
        <v>112</v>
      </c>
      <c r="I40" s="175" t="s">
        <v>21</v>
      </c>
      <c r="J40" s="13">
        <v>100</v>
      </c>
      <c r="K40" s="13"/>
      <c r="L40" s="13">
        <v>100</v>
      </c>
      <c r="M40" s="13"/>
      <c r="N40" s="59">
        <v>100</v>
      </c>
      <c r="O40" s="56">
        <f t="shared" si="18"/>
        <v>100</v>
      </c>
      <c r="P40"/>
      <c r="Q40" s="14">
        <f t="shared" si="20"/>
        <v>100</v>
      </c>
      <c r="R40" s="53"/>
      <c r="S40" s="23"/>
      <c r="T40" s="23"/>
      <c r="U40" s="23"/>
      <c r="V40" s="134">
        <v>0</v>
      </c>
      <c r="W40" s="122">
        <f t="shared" si="21"/>
        <v>0</v>
      </c>
      <c r="X40" s="75" t="s">
        <v>141</v>
      </c>
      <c r="Y40" s="23"/>
      <c r="Z40" s="23"/>
      <c r="AA40" s="23"/>
      <c r="AB40" s="134">
        <v>0</v>
      </c>
      <c r="AC40" s="74">
        <f t="shared" si="22"/>
        <v>0</v>
      </c>
    </row>
    <row r="41" spans="1:29" s="3" customFormat="1" ht="40.15" customHeight="1" x14ac:dyDescent="0.25">
      <c r="A41" s="184"/>
      <c r="B41" s="186"/>
      <c r="C41" s="182"/>
      <c r="D41" s="90" t="s">
        <v>35</v>
      </c>
      <c r="E41" s="30" t="s">
        <v>10</v>
      </c>
      <c r="F41" s="23">
        <v>75</v>
      </c>
      <c r="G41" s="71">
        <v>75</v>
      </c>
      <c r="H41" s="180"/>
      <c r="I41" s="176"/>
      <c r="J41" s="13">
        <v>100</v>
      </c>
      <c r="K41" s="13"/>
      <c r="L41" s="13">
        <v>100</v>
      </c>
      <c r="M41" s="13"/>
      <c r="N41" s="59">
        <v>100</v>
      </c>
      <c r="O41" s="56">
        <f t="shared" si="18"/>
        <v>100</v>
      </c>
      <c r="P41"/>
      <c r="Q41" s="14">
        <f t="shared" si="20"/>
        <v>100</v>
      </c>
      <c r="R41" s="53"/>
      <c r="S41" s="23"/>
      <c r="T41" s="23"/>
      <c r="U41" s="23"/>
      <c r="V41" s="134">
        <v>0</v>
      </c>
      <c r="W41" s="122">
        <f t="shared" si="21"/>
        <v>0</v>
      </c>
      <c r="X41" s="75" t="s">
        <v>134</v>
      </c>
      <c r="Y41" s="23"/>
      <c r="Z41" s="23"/>
      <c r="AA41" s="23"/>
      <c r="AB41" s="134">
        <v>0</v>
      </c>
      <c r="AC41" s="74">
        <f t="shared" si="22"/>
        <v>0</v>
      </c>
    </row>
    <row r="42" spans="1:29" s="3" customFormat="1" ht="51" x14ac:dyDescent="0.25">
      <c r="A42" s="180"/>
      <c r="B42" s="89" t="s">
        <v>69</v>
      </c>
      <c r="C42" s="94" t="s">
        <v>46</v>
      </c>
      <c r="D42" s="90" t="s">
        <v>113</v>
      </c>
      <c r="E42" s="30" t="s">
        <v>25</v>
      </c>
      <c r="F42" s="23">
        <v>1</v>
      </c>
      <c r="G42" s="71">
        <v>1</v>
      </c>
      <c r="H42" s="95" t="s">
        <v>19</v>
      </c>
      <c r="I42" s="12" t="s">
        <v>21</v>
      </c>
      <c r="J42" s="13"/>
      <c r="K42" s="13">
        <v>100</v>
      </c>
      <c r="L42" s="13"/>
      <c r="M42" s="13">
        <v>100</v>
      </c>
      <c r="N42" s="59">
        <v>100</v>
      </c>
      <c r="O42" s="56">
        <f t="shared" si="18"/>
        <v>100</v>
      </c>
      <c r="P42"/>
      <c r="Q42" s="14">
        <f t="shared" si="20"/>
        <v>100</v>
      </c>
      <c r="R42" s="53"/>
      <c r="S42" s="23"/>
      <c r="T42" s="23"/>
      <c r="U42" s="23"/>
      <c r="V42" s="134">
        <v>50000</v>
      </c>
      <c r="W42" s="122">
        <v>60000</v>
      </c>
      <c r="X42" s="75" t="s">
        <v>142</v>
      </c>
      <c r="Y42" s="23"/>
      <c r="Z42" s="23"/>
      <c r="AA42" s="23"/>
      <c r="AB42" s="134">
        <v>48940</v>
      </c>
      <c r="AC42" s="74">
        <f>AB42/V42*100</f>
        <v>97.88</v>
      </c>
    </row>
    <row r="43" spans="1:29" s="3" customFormat="1" ht="49.9" customHeight="1" x14ac:dyDescent="0.2">
      <c r="A43" s="36"/>
      <c r="B43" s="37"/>
      <c r="C43" s="38"/>
      <c r="D43" s="36"/>
      <c r="E43" s="39"/>
      <c r="F43" s="40"/>
      <c r="G43" s="40"/>
      <c r="H43" s="177" t="s">
        <v>95</v>
      </c>
      <c r="I43" s="178"/>
      <c r="J43" s="68">
        <f>SUM(J38:J42)/5</f>
        <v>60</v>
      </c>
      <c r="K43" s="68">
        <f t="shared" ref="K43:M43" si="23">SUM(K38:K42)/5</f>
        <v>20</v>
      </c>
      <c r="L43" s="68">
        <f t="shared" si="23"/>
        <v>60</v>
      </c>
      <c r="M43" s="68">
        <f t="shared" si="23"/>
        <v>20</v>
      </c>
      <c r="N43" s="68">
        <f>SUM(N38:N42)/5</f>
        <v>80</v>
      </c>
      <c r="O43" s="68">
        <f>SUM(O38:O42)/5</f>
        <v>80</v>
      </c>
      <c r="P43" s="68">
        <f t="shared" ref="P43" si="24">SUM(P38:P42)/10</f>
        <v>0</v>
      </c>
      <c r="Q43" s="58">
        <f>SUM(Q38:Q42)/5</f>
        <v>80</v>
      </c>
      <c r="R43" s="48"/>
      <c r="S43" s="40"/>
      <c r="T43" s="40"/>
      <c r="U43" s="40"/>
      <c r="V43" s="132">
        <f>SUM(V38:V42)</f>
        <v>90000</v>
      </c>
      <c r="W43" s="124">
        <f>SUM(W38:W42)</f>
        <v>100000</v>
      </c>
      <c r="X43" s="75"/>
      <c r="Y43" s="40"/>
      <c r="Z43" s="40"/>
      <c r="AA43" s="40"/>
      <c r="AB43" s="132">
        <f>SUM(AB38:AB42)</f>
        <v>69870.459999999992</v>
      </c>
      <c r="AC43" s="58">
        <f>AB43/V43*100</f>
        <v>77.633844444444435</v>
      </c>
    </row>
    <row r="44" spans="1:29" s="3" customFormat="1" ht="10.15" customHeight="1" x14ac:dyDescent="0.2">
      <c r="A44" s="43"/>
      <c r="B44" s="42"/>
      <c r="C44" s="44"/>
      <c r="D44" s="43"/>
      <c r="E44" s="45"/>
      <c r="F44" s="46"/>
      <c r="G44" s="46"/>
      <c r="H44" s="43"/>
      <c r="I44" s="42"/>
      <c r="J44" s="47"/>
      <c r="K44" s="47"/>
      <c r="L44" s="47"/>
      <c r="M44" s="47"/>
      <c r="N44" s="47"/>
      <c r="O44" s="47"/>
      <c r="P44" s="47"/>
      <c r="Q44" s="47"/>
      <c r="R44" s="48"/>
      <c r="S44" s="46"/>
      <c r="T44" s="46"/>
      <c r="U44" s="46"/>
      <c r="V44" s="135"/>
      <c r="W44" s="125"/>
      <c r="X44" s="78"/>
      <c r="Y44" s="46"/>
      <c r="Z44" s="46"/>
      <c r="AA44" s="46"/>
      <c r="AB44" s="135"/>
      <c r="AC44" s="79"/>
    </row>
    <row r="45" spans="1:29" s="7" customFormat="1" ht="30" customHeight="1" x14ac:dyDescent="0.25">
      <c r="A45" s="22" t="s">
        <v>81</v>
      </c>
      <c r="B45" s="22" t="s">
        <v>47</v>
      </c>
      <c r="C45" s="22"/>
      <c r="D45" s="21"/>
      <c r="E45" s="35"/>
      <c r="F45" s="35"/>
      <c r="G45" s="35"/>
      <c r="H45" s="33"/>
      <c r="I45" s="21"/>
      <c r="J45" s="21"/>
      <c r="K45" s="21"/>
      <c r="L45" s="21"/>
      <c r="M45" s="21"/>
      <c r="N45" s="21"/>
      <c r="O45" s="21"/>
      <c r="P45" s="21"/>
      <c r="Q45" s="21"/>
      <c r="R45" s="52"/>
      <c r="S45" s="35"/>
      <c r="T45" s="35"/>
      <c r="U45" s="35"/>
      <c r="V45" s="133"/>
      <c r="W45" s="121"/>
      <c r="X45" s="80"/>
      <c r="Y45" s="35"/>
      <c r="Z45" s="35"/>
      <c r="AA45" s="35"/>
      <c r="AB45" s="133"/>
      <c r="AC45" s="80"/>
    </row>
    <row r="46" spans="1:29" s="3" customFormat="1" ht="60" customHeight="1" x14ac:dyDescent="0.2">
      <c r="A46" s="185" t="s">
        <v>96</v>
      </c>
      <c r="B46" s="185" t="s">
        <v>69</v>
      </c>
      <c r="C46" s="15" t="s">
        <v>100</v>
      </c>
      <c r="D46" s="90" t="s">
        <v>48</v>
      </c>
      <c r="E46" s="23" t="s">
        <v>109</v>
      </c>
      <c r="F46" s="23" t="s">
        <v>125</v>
      </c>
      <c r="G46" s="71">
        <v>275000</v>
      </c>
      <c r="H46" s="90" t="s">
        <v>49</v>
      </c>
      <c r="I46" s="12" t="s">
        <v>21</v>
      </c>
      <c r="J46" s="13">
        <v>100</v>
      </c>
      <c r="K46" s="13"/>
      <c r="L46" s="13">
        <v>100</v>
      </c>
      <c r="M46" s="13">
        <v>100</v>
      </c>
      <c r="N46" s="59">
        <v>100</v>
      </c>
      <c r="O46" s="56">
        <f t="shared" ref="O46:O52" si="25">N46</f>
        <v>100</v>
      </c>
      <c r="P46" s="57"/>
      <c r="Q46" s="14">
        <f>N46</f>
        <v>100</v>
      </c>
      <c r="R46" s="53"/>
      <c r="S46" s="23"/>
      <c r="T46" s="23"/>
      <c r="U46" s="23"/>
      <c r="V46" s="134">
        <v>275000</v>
      </c>
      <c r="W46" s="122">
        <v>3577495</v>
      </c>
      <c r="X46" s="75" t="s">
        <v>131</v>
      </c>
      <c r="Y46" s="23"/>
      <c r="Z46" s="23"/>
      <c r="AA46" s="23"/>
      <c r="AB46" s="134">
        <v>275000</v>
      </c>
      <c r="AC46" s="74">
        <f>AB46/V46*100</f>
        <v>100</v>
      </c>
    </row>
    <row r="47" spans="1:29" s="3" customFormat="1" ht="60" customHeight="1" x14ac:dyDescent="0.2">
      <c r="A47" s="193"/>
      <c r="B47" s="193"/>
      <c r="C47" s="15" t="s">
        <v>101</v>
      </c>
      <c r="D47" s="102" t="s">
        <v>120</v>
      </c>
      <c r="E47" s="23" t="s">
        <v>25</v>
      </c>
      <c r="F47" s="23">
        <v>1</v>
      </c>
      <c r="G47" s="71">
        <v>7</v>
      </c>
      <c r="H47" s="102" t="s">
        <v>111</v>
      </c>
      <c r="I47" s="12" t="s">
        <v>21</v>
      </c>
      <c r="J47" s="13">
        <v>0</v>
      </c>
      <c r="K47" s="13">
        <v>0</v>
      </c>
      <c r="L47" s="13">
        <v>0</v>
      </c>
      <c r="M47" s="13">
        <v>100</v>
      </c>
      <c r="N47" s="59">
        <v>100</v>
      </c>
      <c r="O47" s="56">
        <f t="shared" si="25"/>
        <v>100</v>
      </c>
      <c r="P47" s="57"/>
      <c r="Q47" s="14">
        <f t="shared" ref="Q47:Q52" si="26">N47</f>
        <v>100</v>
      </c>
      <c r="R47" s="53"/>
      <c r="S47" s="23"/>
      <c r="T47" s="23"/>
      <c r="U47" s="23"/>
      <c r="V47" s="134">
        <v>0</v>
      </c>
      <c r="W47" s="122">
        <v>0</v>
      </c>
      <c r="X47" s="75" t="s">
        <v>134</v>
      </c>
      <c r="Y47" s="23"/>
      <c r="Z47" s="23"/>
      <c r="AA47" s="23"/>
      <c r="AB47" s="134">
        <v>0</v>
      </c>
      <c r="AC47" s="74">
        <v>0</v>
      </c>
    </row>
    <row r="48" spans="1:29" s="3" customFormat="1" ht="60" customHeight="1" x14ac:dyDescent="0.2">
      <c r="A48" s="193"/>
      <c r="B48" s="193"/>
      <c r="C48" s="15" t="s">
        <v>114</v>
      </c>
      <c r="D48" s="102" t="s">
        <v>115</v>
      </c>
      <c r="E48" s="23" t="s">
        <v>116</v>
      </c>
      <c r="F48" s="23">
        <v>421</v>
      </c>
      <c r="G48" s="71">
        <v>421</v>
      </c>
      <c r="H48" s="102" t="s">
        <v>20</v>
      </c>
      <c r="I48" s="12" t="s">
        <v>21</v>
      </c>
      <c r="J48" s="13">
        <v>100</v>
      </c>
      <c r="K48" s="13">
        <v>100</v>
      </c>
      <c r="L48" s="13">
        <v>100</v>
      </c>
      <c r="M48" s="13">
        <v>100</v>
      </c>
      <c r="N48" s="59">
        <v>100</v>
      </c>
      <c r="O48" s="56">
        <f t="shared" si="25"/>
        <v>100</v>
      </c>
      <c r="P48" s="57"/>
      <c r="Q48" s="14">
        <f t="shared" si="26"/>
        <v>100</v>
      </c>
      <c r="R48" s="53"/>
      <c r="S48" s="23"/>
      <c r="T48" s="23"/>
      <c r="U48" s="23"/>
      <c r="V48" s="134">
        <v>0</v>
      </c>
      <c r="W48" s="122">
        <v>0</v>
      </c>
      <c r="X48" s="75" t="s">
        <v>134</v>
      </c>
      <c r="Y48" s="23"/>
      <c r="Z48" s="23"/>
      <c r="AA48" s="23"/>
      <c r="AB48" s="134">
        <v>0</v>
      </c>
      <c r="AC48" s="74">
        <v>0</v>
      </c>
    </row>
    <row r="49" spans="1:29" s="3" customFormat="1" ht="60" customHeight="1" x14ac:dyDescent="0.2">
      <c r="A49" s="193"/>
      <c r="B49" s="193"/>
      <c r="C49" s="15" t="s">
        <v>117</v>
      </c>
      <c r="D49" s="102" t="s">
        <v>118</v>
      </c>
      <c r="E49" s="23" t="s">
        <v>119</v>
      </c>
      <c r="F49" s="23">
        <v>60</v>
      </c>
      <c r="G49" s="71">
        <v>60</v>
      </c>
      <c r="H49" s="102" t="s">
        <v>20</v>
      </c>
      <c r="I49" s="12" t="s">
        <v>21</v>
      </c>
      <c r="J49" s="13">
        <v>100</v>
      </c>
      <c r="K49" s="13">
        <v>100</v>
      </c>
      <c r="L49" s="13">
        <v>100</v>
      </c>
      <c r="M49" s="13">
        <v>100</v>
      </c>
      <c r="N49" s="59">
        <v>100</v>
      </c>
      <c r="O49" s="56">
        <f t="shared" si="25"/>
        <v>100</v>
      </c>
      <c r="P49" s="57"/>
      <c r="Q49" s="14">
        <f t="shared" si="26"/>
        <v>100</v>
      </c>
      <c r="R49" s="53"/>
      <c r="S49" s="23"/>
      <c r="T49" s="23"/>
      <c r="U49" s="23"/>
      <c r="V49" s="134">
        <v>0</v>
      </c>
      <c r="W49" s="122">
        <v>0</v>
      </c>
      <c r="X49" s="75" t="s">
        <v>134</v>
      </c>
      <c r="Y49" s="23"/>
      <c r="Z49" s="23"/>
      <c r="AA49" s="23"/>
      <c r="AB49" s="134">
        <v>0</v>
      </c>
      <c r="AC49" s="74">
        <v>0</v>
      </c>
    </row>
    <row r="50" spans="1:29" s="3" customFormat="1" ht="60" customHeight="1" x14ac:dyDescent="0.2">
      <c r="A50" s="186"/>
      <c r="B50" s="186"/>
      <c r="C50" s="15" t="s">
        <v>121</v>
      </c>
      <c r="D50" s="102" t="s">
        <v>122</v>
      </c>
      <c r="E50" s="23" t="s">
        <v>25</v>
      </c>
      <c r="F50" s="23">
        <v>52</v>
      </c>
      <c r="G50" s="71">
        <v>52</v>
      </c>
      <c r="H50" s="102" t="s">
        <v>123</v>
      </c>
      <c r="I50" s="12" t="s">
        <v>21</v>
      </c>
      <c r="J50" s="13">
        <v>100</v>
      </c>
      <c r="K50" s="13">
        <v>100</v>
      </c>
      <c r="L50" s="13">
        <v>100</v>
      </c>
      <c r="M50" s="13">
        <v>100</v>
      </c>
      <c r="N50" s="59">
        <v>100</v>
      </c>
      <c r="O50" s="56">
        <f t="shared" si="25"/>
        <v>100</v>
      </c>
      <c r="P50" s="57"/>
      <c r="Q50" s="14">
        <f t="shared" si="26"/>
        <v>100</v>
      </c>
      <c r="R50" s="53"/>
      <c r="S50" s="23"/>
      <c r="T50" s="23"/>
      <c r="U50" s="23"/>
      <c r="V50" s="134">
        <v>0</v>
      </c>
      <c r="W50" s="122">
        <v>0</v>
      </c>
      <c r="X50" s="75" t="s">
        <v>134</v>
      </c>
      <c r="Y50" s="23"/>
      <c r="Z50" s="23"/>
      <c r="AA50" s="23"/>
      <c r="AB50" s="134">
        <v>0</v>
      </c>
      <c r="AC50" s="74">
        <v>0</v>
      </c>
    </row>
    <row r="51" spans="1:29" s="3" customFormat="1" ht="76.5" x14ac:dyDescent="0.2">
      <c r="A51" s="116" t="s">
        <v>97</v>
      </c>
      <c r="B51" s="105">
        <v>2024</v>
      </c>
      <c r="C51" s="15" t="s">
        <v>98</v>
      </c>
      <c r="D51" s="90" t="s">
        <v>50</v>
      </c>
      <c r="E51" s="23" t="s">
        <v>124</v>
      </c>
      <c r="F51" s="23">
        <v>1</v>
      </c>
      <c r="G51" s="71">
        <v>1</v>
      </c>
      <c r="H51" s="90" t="s">
        <v>56</v>
      </c>
      <c r="I51" s="12" t="s">
        <v>21</v>
      </c>
      <c r="J51" s="27">
        <v>0</v>
      </c>
      <c r="K51" s="27">
        <v>0</v>
      </c>
      <c r="L51" s="27">
        <v>100</v>
      </c>
      <c r="M51" s="27">
        <v>0</v>
      </c>
      <c r="N51" s="59">
        <v>100</v>
      </c>
      <c r="O51" s="56">
        <f t="shared" si="25"/>
        <v>100</v>
      </c>
      <c r="P51" s="57"/>
      <c r="Q51" s="14">
        <f t="shared" si="26"/>
        <v>100</v>
      </c>
      <c r="R51" s="53"/>
      <c r="S51" s="23"/>
      <c r="T51" s="23"/>
      <c r="U51" s="23"/>
      <c r="V51" s="134">
        <v>10000</v>
      </c>
      <c r="W51" s="122">
        <v>100000</v>
      </c>
      <c r="X51" s="75" t="s">
        <v>143</v>
      </c>
      <c r="Y51" s="23"/>
      <c r="Z51" s="23"/>
      <c r="AA51" s="23"/>
      <c r="AB51" s="134">
        <v>7080</v>
      </c>
      <c r="AC51" s="74">
        <f>AB51/V51*100</f>
        <v>70.8</v>
      </c>
    </row>
    <row r="52" spans="1:29" s="3" customFormat="1" ht="63.75" x14ac:dyDescent="0.2">
      <c r="A52" s="146" t="s">
        <v>148</v>
      </c>
      <c r="B52" s="108">
        <v>2024</v>
      </c>
      <c r="C52" s="15" t="s">
        <v>144</v>
      </c>
      <c r="D52" s="118" t="s">
        <v>145</v>
      </c>
      <c r="E52" s="23" t="s">
        <v>109</v>
      </c>
      <c r="F52" s="23">
        <v>1</v>
      </c>
      <c r="G52" s="71">
        <v>1</v>
      </c>
      <c r="H52" s="118" t="s">
        <v>146</v>
      </c>
      <c r="I52" s="12" t="s">
        <v>21</v>
      </c>
      <c r="J52" s="27">
        <v>100</v>
      </c>
      <c r="K52" s="27">
        <v>100</v>
      </c>
      <c r="L52" s="27">
        <v>100</v>
      </c>
      <c r="M52" s="27">
        <v>100</v>
      </c>
      <c r="N52" s="59">
        <v>100</v>
      </c>
      <c r="O52" s="56">
        <f t="shared" si="25"/>
        <v>100</v>
      </c>
      <c r="P52" s="57"/>
      <c r="Q52" s="14">
        <f t="shared" si="26"/>
        <v>100</v>
      </c>
      <c r="R52" s="53"/>
      <c r="S52" s="23"/>
      <c r="T52" s="23"/>
      <c r="U52" s="23"/>
      <c r="V52" s="134">
        <v>150000</v>
      </c>
      <c r="W52" s="122">
        <v>424000</v>
      </c>
      <c r="X52" s="75" t="s">
        <v>147</v>
      </c>
      <c r="Y52" s="23"/>
      <c r="Z52" s="23"/>
      <c r="AA52" s="23"/>
      <c r="AB52" s="134">
        <v>142767</v>
      </c>
      <c r="AC52" s="74"/>
    </row>
    <row r="53" spans="1:29" s="2" customFormat="1" ht="49.9" customHeight="1" x14ac:dyDescent="0.25">
      <c r="A53" s="16"/>
      <c r="B53" s="17"/>
      <c r="C53" s="17"/>
      <c r="D53" s="17"/>
      <c r="E53" s="18"/>
      <c r="F53" s="18"/>
      <c r="G53" s="18"/>
      <c r="H53" s="152" t="s">
        <v>99</v>
      </c>
      <c r="I53" s="153"/>
      <c r="J53" s="111">
        <f>SUM(J46:J51)/7</f>
        <v>57.142857142857146</v>
      </c>
      <c r="K53" s="111">
        <f t="shared" ref="K53:M53" si="27">SUM(K46:K51)/7</f>
        <v>42.857142857142854</v>
      </c>
      <c r="L53" s="111">
        <f t="shared" si="27"/>
        <v>71.428571428571431</v>
      </c>
      <c r="M53" s="111">
        <f t="shared" si="27"/>
        <v>71.428571428571431</v>
      </c>
      <c r="N53" s="111">
        <f>SUM(N46:N51)/6</f>
        <v>100</v>
      </c>
      <c r="O53" s="111">
        <f>SUM(O46:O51)/6</f>
        <v>100</v>
      </c>
      <c r="P53" s="111">
        <f>SUM(P46:P51)/4</f>
        <v>0</v>
      </c>
      <c r="Q53" s="114">
        <f>SUM(Q46:Q51)/7</f>
        <v>85.714285714285708</v>
      </c>
      <c r="R53" s="54"/>
      <c r="S53" s="84">
        <f>SUM(S46:S51)</f>
        <v>0</v>
      </c>
      <c r="T53" s="84">
        <f>SUM(T46:T51)</f>
        <v>0</v>
      </c>
      <c r="U53" s="84">
        <f>SUM(U46:U51)</f>
        <v>0</v>
      </c>
      <c r="V53" s="139">
        <f>SUM(V46:V52)</f>
        <v>435000</v>
      </c>
      <c r="W53" s="123"/>
      <c r="X53" s="75"/>
      <c r="Y53" s="84">
        <f>SUM(Y46:Y51)</f>
        <v>0</v>
      </c>
      <c r="Z53" s="84">
        <f>SUM(Z46:Z51)</f>
        <v>0</v>
      </c>
      <c r="AA53" s="84">
        <f>SUM(AA46:AA51)</f>
        <v>0</v>
      </c>
      <c r="AB53" s="139">
        <f>SUM(AB46:AB52)</f>
        <v>424847</v>
      </c>
      <c r="AC53" s="77">
        <f>AB53/V53*100</f>
        <v>97.665977011494249</v>
      </c>
    </row>
    <row r="54" spans="1:29" s="2" customFormat="1" ht="49.9" customHeight="1" x14ac:dyDescent="0.25">
      <c r="A54" s="17"/>
      <c r="B54" s="17"/>
      <c r="C54" s="17"/>
      <c r="D54" s="17"/>
      <c r="E54" s="18"/>
      <c r="F54" s="18"/>
      <c r="G54" s="18"/>
      <c r="H54" s="154" t="s">
        <v>24</v>
      </c>
      <c r="I54" s="155"/>
      <c r="J54" s="69">
        <f>(J43+J53)/2</f>
        <v>58.571428571428569</v>
      </c>
      <c r="K54" s="69">
        <f t="shared" ref="K54:Q54" si="28">(K53+K43)/2</f>
        <v>31.428571428571427</v>
      </c>
      <c r="L54" s="69">
        <f t="shared" si="28"/>
        <v>65.714285714285722</v>
      </c>
      <c r="M54" s="69">
        <f t="shared" si="28"/>
        <v>45.714285714285715</v>
      </c>
      <c r="N54" s="69">
        <f t="shared" si="28"/>
        <v>90</v>
      </c>
      <c r="O54" s="69">
        <f t="shared" si="28"/>
        <v>90</v>
      </c>
      <c r="P54" s="69">
        <f t="shared" si="28"/>
        <v>0</v>
      </c>
      <c r="Q54" s="72">
        <f t="shared" si="28"/>
        <v>82.857142857142861</v>
      </c>
      <c r="R54" s="55"/>
      <c r="S54" s="69">
        <f>(S53+S43)</f>
        <v>0</v>
      </c>
      <c r="T54" s="69">
        <f>(T53+T43)</f>
        <v>0</v>
      </c>
      <c r="U54" s="69">
        <f>(U53+U43)</f>
        <v>0</v>
      </c>
      <c r="V54" s="140">
        <f>(V53+V43)</f>
        <v>525000</v>
      </c>
      <c r="W54" s="127"/>
      <c r="X54" s="75"/>
      <c r="Y54" s="69">
        <f>(Y53+Y43)</f>
        <v>0</v>
      </c>
      <c r="Z54" s="69">
        <f>(Z53+Z43)</f>
        <v>0</v>
      </c>
      <c r="AA54" s="69">
        <f>(AA53+AA43)</f>
        <v>0</v>
      </c>
      <c r="AB54" s="140">
        <f>(AB53+AB43)</f>
        <v>494717.45999999996</v>
      </c>
      <c r="AC54" s="72"/>
    </row>
    <row r="55" spans="1:29" s="2" customFormat="1" ht="49.9" customHeight="1" x14ac:dyDescent="0.25">
      <c r="A55" s="17"/>
      <c r="B55" s="17"/>
      <c r="C55" s="17"/>
      <c r="D55" s="17"/>
      <c r="E55" s="18"/>
      <c r="F55" s="18"/>
      <c r="G55" s="18"/>
      <c r="H55" s="156" t="s">
        <v>26</v>
      </c>
      <c r="I55" s="157"/>
      <c r="J55" s="66">
        <f t="shared" ref="J55:Q55" si="29">(J54+J34)/2</f>
        <v>41.785714285714285</v>
      </c>
      <c r="K55" s="66">
        <f t="shared" si="29"/>
        <v>46.269841269841272</v>
      </c>
      <c r="L55" s="66">
        <f t="shared" si="29"/>
        <v>50.912698412698418</v>
      </c>
      <c r="M55" s="66">
        <f t="shared" si="29"/>
        <v>50.63492063492064</v>
      </c>
      <c r="N55" s="66">
        <f t="shared" si="29"/>
        <v>93.611111111111114</v>
      </c>
      <c r="O55" s="66">
        <f t="shared" si="29"/>
        <v>93.611111111111114</v>
      </c>
      <c r="P55" s="66">
        <f t="shared" si="29"/>
        <v>0</v>
      </c>
      <c r="Q55" s="73">
        <f t="shared" si="29"/>
        <v>90.039682539682545</v>
      </c>
      <c r="R55" s="18"/>
      <c r="S55" s="66">
        <f>(S54+S34)</f>
        <v>0</v>
      </c>
      <c r="T55" s="66">
        <f>(T54+T34)</f>
        <v>0</v>
      </c>
      <c r="U55" s="66">
        <f>(U54+U34)</f>
        <v>0</v>
      </c>
      <c r="V55" s="141">
        <f>(V54+V34)</f>
        <v>1347000</v>
      </c>
      <c r="W55" s="128">
        <f>(W54+W34)</f>
        <v>0</v>
      </c>
      <c r="X55" s="83"/>
      <c r="Y55" s="66">
        <f>(Y54+Y34)</f>
        <v>0</v>
      </c>
      <c r="Z55" s="66">
        <f>(Z54+Z34)</f>
        <v>0</v>
      </c>
      <c r="AA55" s="66">
        <f>(AA54+AA34)</f>
        <v>0</v>
      </c>
      <c r="AB55" s="141">
        <f>(AB54+AB34)</f>
        <v>1085724.26</v>
      </c>
      <c r="AC55" s="73">
        <f>AB55/V55*100</f>
        <v>80.603137342242022</v>
      </c>
    </row>
    <row r="56" spans="1:29" ht="33.6" customHeight="1" x14ac:dyDescent="0.25">
      <c r="Y56"/>
      <c r="AB56"/>
    </row>
  </sheetData>
  <mergeCells count="54">
    <mergeCell ref="A46:A50"/>
    <mergeCell ref="B46:B50"/>
    <mergeCell ref="A1:B5"/>
    <mergeCell ref="C1:Y5"/>
    <mergeCell ref="Z1:AC1"/>
    <mergeCell ref="Z2:AC2"/>
    <mergeCell ref="Z3:AC3"/>
    <mergeCell ref="Z4:AC4"/>
    <mergeCell ref="Z5:AC5"/>
    <mergeCell ref="A7:C7"/>
    <mergeCell ref="D7:D8"/>
    <mergeCell ref="E7:E8"/>
    <mergeCell ref="G7:G8"/>
    <mergeCell ref="H7:H8"/>
    <mergeCell ref="F7:F8"/>
    <mergeCell ref="A11:A14"/>
    <mergeCell ref="B11:B14"/>
    <mergeCell ref="H11:H14"/>
    <mergeCell ref="I11:I14"/>
    <mergeCell ref="C17:C18"/>
    <mergeCell ref="I17:I18"/>
    <mergeCell ref="A19:A21"/>
    <mergeCell ref="A15:A18"/>
    <mergeCell ref="B15:B18"/>
    <mergeCell ref="A25:A26"/>
    <mergeCell ref="H27:I27"/>
    <mergeCell ref="C40:C41"/>
    <mergeCell ref="H40:H41"/>
    <mergeCell ref="A30:A31"/>
    <mergeCell ref="A38:A42"/>
    <mergeCell ref="B38:B39"/>
    <mergeCell ref="C38:C39"/>
    <mergeCell ref="B40:B41"/>
    <mergeCell ref="H43:I43"/>
    <mergeCell ref="H33:I33"/>
    <mergeCell ref="H34:I34"/>
    <mergeCell ref="H38:H39"/>
    <mergeCell ref="I38:I39"/>
    <mergeCell ref="AC7:AC8"/>
    <mergeCell ref="Y7:AB7"/>
    <mergeCell ref="H53:I53"/>
    <mergeCell ref="H54:I54"/>
    <mergeCell ref="H55:I55"/>
    <mergeCell ref="H23:I23"/>
    <mergeCell ref="W7:W8"/>
    <mergeCell ref="X7:X8"/>
    <mergeCell ref="J8:M8"/>
    <mergeCell ref="I7:I8"/>
    <mergeCell ref="J7:N7"/>
    <mergeCell ref="O7:O8"/>
    <mergeCell ref="P7:P8"/>
    <mergeCell ref="Q7:Q8"/>
    <mergeCell ref="S7:V7"/>
    <mergeCell ref="I40:I4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 İP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2025-01-21T06:43:47Z</dcterms:modified>
</cp:coreProperties>
</file>